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orst\Desktop\WEB\Excel_Daten\"/>
    </mc:Choice>
  </mc:AlternateContent>
  <bookViews>
    <workbookView xWindow="0" yWindow="0" windowWidth="17592" windowHeight="8844" firstSheet="1" activeTab="2"/>
  </bookViews>
  <sheets>
    <sheet name="Aktueller Stand" sheetId="1" r:id="rId1"/>
    <sheet name="Umstellung Elektroautoantrieb" sheetId="2" r:id="rId2"/>
    <sheet name="Umstellung Wasserstoff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3" l="1"/>
  <c r="E19" i="3"/>
  <c r="F19" i="3" s="1"/>
  <c r="G19" i="3" s="1"/>
  <c r="H19" i="3" s="1"/>
  <c r="O19" i="3"/>
  <c r="Q19" i="3" s="1"/>
  <c r="P19" i="3"/>
  <c r="R19" i="3"/>
  <c r="I19" i="3" l="1"/>
  <c r="J19" i="3" s="1"/>
  <c r="K19" i="3" s="1"/>
  <c r="S19" i="3"/>
  <c r="J21" i="2"/>
  <c r="L12" i="2"/>
  <c r="L13" i="2"/>
  <c r="L14" i="2"/>
  <c r="L15" i="2"/>
  <c r="L16" i="2"/>
  <c r="L17" i="2"/>
  <c r="L18" i="2"/>
  <c r="L19" i="2"/>
  <c r="L20" i="2"/>
  <c r="L21" i="2"/>
  <c r="L11" i="2"/>
  <c r="D21" i="2"/>
  <c r="E21" i="2"/>
  <c r="F21" i="2"/>
  <c r="G21" i="2" s="1"/>
  <c r="H21" i="2" s="1"/>
  <c r="I21" i="2"/>
  <c r="K13" i="2"/>
  <c r="K14" i="2"/>
  <c r="K15" i="2"/>
  <c r="K16" i="2"/>
  <c r="K17" i="2"/>
  <c r="K18" i="2"/>
  <c r="K19" i="2"/>
  <c r="K20" i="2"/>
  <c r="K21" i="2"/>
  <c r="K12" i="2"/>
  <c r="K11" i="2"/>
  <c r="Q15" i="3" l="1"/>
  <c r="P18" i="3"/>
  <c r="O18" i="3"/>
  <c r="P17" i="3"/>
  <c r="O17" i="3"/>
  <c r="Q17" i="3" s="1"/>
  <c r="P16" i="3"/>
  <c r="O16" i="3"/>
  <c r="P15" i="3"/>
  <c r="O15" i="3"/>
  <c r="P14" i="3"/>
  <c r="O14" i="3"/>
  <c r="P13" i="3"/>
  <c r="O13" i="3"/>
  <c r="Q13" i="3" s="1"/>
  <c r="P12" i="3"/>
  <c r="O12" i="3"/>
  <c r="P11" i="3"/>
  <c r="O11" i="3"/>
  <c r="Q11" i="3" s="1"/>
  <c r="P10" i="3"/>
  <c r="O10" i="3"/>
  <c r="P9" i="3"/>
  <c r="O9" i="3"/>
  <c r="Q9" i="3" s="1"/>
  <c r="Q10" i="3" l="1"/>
  <c r="Q12" i="3"/>
  <c r="Q14" i="3"/>
  <c r="Q16" i="3"/>
  <c r="Q18" i="3"/>
  <c r="F26" i="3"/>
  <c r="F28" i="3" s="1"/>
  <c r="F25" i="3"/>
  <c r="R11" i="3" l="1"/>
  <c r="R15" i="3"/>
  <c r="R9" i="3"/>
  <c r="R13" i="3"/>
  <c r="R17" i="3"/>
  <c r="R10" i="3"/>
  <c r="R14" i="3"/>
  <c r="R18" i="3"/>
  <c r="R12" i="3"/>
  <c r="R16" i="3"/>
  <c r="E10" i="3"/>
  <c r="F10" i="3" s="1"/>
  <c r="G10" i="3" s="1"/>
  <c r="H10" i="3" s="1"/>
  <c r="E11" i="3"/>
  <c r="F11" i="3" s="1"/>
  <c r="G11" i="3" s="1"/>
  <c r="H11" i="3" s="1"/>
  <c r="E14" i="3"/>
  <c r="F14" i="3" s="1"/>
  <c r="G14" i="3" s="1"/>
  <c r="H14" i="3" s="1"/>
  <c r="E15" i="3"/>
  <c r="F15" i="3" s="1"/>
  <c r="G15" i="3" s="1"/>
  <c r="H15" i="3" s="1"/>
  <c r="E18" i="3"/>
  <c r="F18" i="3" s="1"/>
  <c r="G18" i="3" s="1"/>
  <c r="H18" i="3" s="1"/>
  <c r="E9" i="3"/>
  <c r="F9" i="3" s="1"/>
  <c r="G9" i="3" s="1"/>
  <c r="H9" i="3" s="1"/>
  <c r="B10" i="3"/>
  <c r="B11" i="3" s="1"/>
  <c r="B12" i="3" s="1"/>
  <c r="B13" i="3" s="1"/>
  <c r="B14" i="3" s="1"/>
  <c r="B15" i="3" s="1"/>
  <c r="B16" i="3" s="1"/>
  <c r="B17" i="3" s="1"/>
  <c r="B18" i="3" s="1"/>
  <c r="C2" i="3"/>
  <c r="C3" i="3" s="1"/>
  <c r="A25" i="2"/>
  <c r="A26" i="2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24" i="2"/>
  <c r="E17" i="3" l="1"/>
  <c r="F17" i="3" s="1"/>
  <c r="G17" i="3" s="1"/>
  <c r="H17" i="3" s="1"/>
  <c r="S17" i="3" s="1"/>
  <c r="E13" i="3"/>
  <c r="F13" i="3" s="1"/>
  <c r="G13" i="3" s="1"/>
  <c r="H13" i="3" s="1"/>
  <c r="E16" i="3"/>
  <c r="F16" i="3" s="1"/>
  <c r="G16" i="3" s="1"/>
  <c r="H16" i="3" s="1"/>
  <c r="E12" i="3"/>
  <c r="F12" i="3" s="1"/>
  <c r="G12" i="3" s="1"/>
  <c r="H12" i="3" s="1"/>
  <c r="S12" i="3" s="1"/>
  <c r="S14" i="3"/>
  <c r="I14" i="3"/>
  <c r="J14" i="3" s="1"/>
  <c r="K14" i="3" s="1"/>
  <c r="S18" i="3"/>
  <c r="I18" i="3"/>
  <c r="J18" i="3" s="1"/>
  <c r="K18" i="3" s="1"/>
  <c r="S10" i="3"/>
  <c r="I10" i="3"/>
  <c r="J10" i="3" s="1"/>
  <c r="K10" i="3" s="1"/>
  <c r="I9" i="3"/>
  <c r="J9" i="3" s="1"/>
  <c r="S9" i="3"/>
  <c r="I15" i="3"/>
  <c r="J15" i="3" s="1"/>
  <c r="K15" i="3" s="1"/>
  <c r="S15" i="3"/>
  <c r="I11" i="3"/>
  <c r="J11" i="3" s="1"/>
  <c r="K11" i="3" s="1"/>
  <c r="S11" i="3"/>
  <c r="I17" i="3"/>
  <c r="J17" i="3" s="1"/>
  <c r="K17" i="3" s="1"/>
  <c r="I16" i="3"/>
  <c r="J16" i="3" s="1"/>
  <c r="K16" i="3" s="1"/>
  <c r="S16" i="3"/>
  <c r="I12" i="3"/>
  <c r="J12" i="3" s="1"/>
  <c r="K12" i="3" s="1"/>
  <c r="S13" i="3"/>
  <c r="I13" i="3"/>
  <c r="J13" i="3" s="1"/>
  <c r="K13" i="3" s="1"/>
  <c r="D11" i="3"/>
  <c r="D9" i="3"/>
  <c r="D12" i="3"/>
  <c r="D16" i="3"/>
  <c r="D13" i="3"/>
  <c r="D17" i="3"/>
  <c r="D10" i="3"/>
  <c r="D14" i="3"/>
  <c r="D18" i="3"/>
  <c r="D15" i="3"/>
  <c r="C2" i="2"/>
  <c r="C3" i="2" s="1"/>
  <c r="E23" i="2" s="1"/>
  <c r="C18" i="1"/>
  <c r="C5" i="2"/>
  <c r="I11" i="2"/>
  <c r="J11" i="2" s="1"/>
  <c r="F13" i="2"/>
  <c r="G13" i="2" s="1"/>
  <c r="H13" i="2" s="1"/>
  <c r="F17" i="2"/>
  <c r="G17" i="2" s="1"/>
  <c r="H17" i="2" s="1"/>
  <c r="F11" i="2"/>
  <c r="G11" i="2" s="1"/>
  <c r="H11" i="2" s="1"/>
  <c r="E11" i="1"/>
  <c r="E12" i="2"/>
  <c r="I12" i="2" s="1"/>
  <c r="J12" i="2" s="1"/>
  <c r="E13" i="2"/>
  <c r="I13" i="2" s="1"/>
  <c r="J13" i="2" s="1"/>
  <c r="E14" i="2"/>
  <c r="I14" i="2" s="1"/>
  <c r="J14" i="2" s="1"/>
  <c r="E15" i="2"/>
  <c r="I15" i="2" s="1"/>
  <c r="J15" i="2" s="1"/>
  <c r="E16" i="2"/>
  <c r="F16" i="2" s="1"/>
  <c r="G16" i="2" s="1"/>
  <c r="H16" i="2" s="1"/>
  <c r="E17" i="2"/>
  <c r="I17" i="2" s="1"/>
  <c r="J17" i="2" s="1"/>
  <c r="E18" i="2"/>
  <c r="I18" i="2" s="1"/>
  <c r="J18" i="2" s="1"/>
  <c r="E19" i="2"/>
  <c r="I19" i="2" s="1"/>
  <c r="J19" i="2" s="1"/>
  <c r="E20" i="2"/>
  <c r="I20" i="2" s="1"/>
  <c r="J20" i="2" s="1"/>
  <c r="E11" i="2"/>
  <c r="B12" i="2"/>
  <c r="B13" i="2" s="1"/>
  <c r="B14" i="2" s="1"/>
  <c r="B15" i="2" s="1"/>
  <c r="B16" i="2" s="1"/>
  <c r="B17" i="2" s="1"/>
  <c r="B18" i="2" s="1"/>
  <c r="B19" i="2" s="1"/>
  <c r="B20" i="2" s="1"/>
  <c r="F20" i="2" l="1"/>
  <c r="G20" i="2" s="1"/>
  <c r="H20" i="2" s="1"/>
  <c r="F12" i="2"/>
  <c r="G12" i="2" s="1"/>
  <c r="H12" i="2" s="1"/>
  <c r="I16" i="2"/>
  <c r="J16" i="2" s="1"/>
  <c r="F19" i="2"/>
  <c r="G19" i="2" s="1"/>
  <c r="H19" i="2" s="1"/>
  <c r="F15" i="2"/>
  <c r="G15" i="2" s="1"/>
  <c r="H15" i="2" s="1"/>
  <c r="F18" i="2"/>
  <c r="G18" i="2" s="1"/>
  <c r="H18" i="2" s="1"/>
  <c r="F14" i="2"/>
  <c r="G14" i="2" s="1"/>
  <c r="H14" i="2" s="1"/>
  <c r="E50" i="2"/>
  <c r="E24" i="2"/>
  <c r="D14" i="2"/>
  <c r="D18" i="2"/>
  <c r="D11" i="2"/>
  <c r="D17" i="2"/>
  <c r="D13" i="2"/>
  <c r="D20" i="2"/>
  <c r="D16" i="2"/>
  <c r="D12" i="2"/>
  <c r="D19" i="2"/>
  <c r="D15" i="2"/>
  <c r="F24" i="2" l="1"/>
  <c r="G24" i="2" s="1"/>
  <c r="H24" i="2" s="1"/>
  <c r="I24" i="2"/>
  <c r="J24" i="2" s="1"/>
  <c r="F50" i="2"/>
  <c r="G50" i="2" s="1"/>
  <c r="H50" i="2" s="1"/>
  <c r="I50" i="2"/>
  <c r="J50" i="2" s="1"/>
  <c r="E51" i="2"/>
  <c r="E25" i="2"/>
  <c r="F25" i="2" l="1"/>
  <c r="G25" i="2" s="1"/>
  <c r="H25" i="2" s="1"/>
  <c r="I25" i="2"/>
  <c r="J25" i="2" s="1"/>
  <c r="F51" i="2"/>
  <c r="G51" i="2" s="1"/>
  <c r="H51" i="2" s="1"/>
  <c r="I51" i="2"/>
  <c r="J51" i="2" s="1"/>
  <c r="E52" i="2"/>
  <c r="E26" i="2"/>
  <c r="F26" i="2" l="1"/>
  <c r="G26" i="2" s="1"/>
  <c r="H26" i="2" s="1"/>
  <c r="I26" i="2"/>
  <c r="J26" i="2" s="1"/>
  <c r="I52" i="2"/>
  <c r="J52" i="2" s="1"/>
  <c r="F52" i="2"/>
  <c r="G52" i="2" s="1"/>
  <c r="H52" i="2" s="1"/>
  <c r="E53" i="2"/>
  <c r="E27" i="2"/>
  <c r="C46" i="1"/>
  <c r="C59" i="1"/>
  <c r="C55" i="1"/>
  <c r="C43" i="1"/>
  <c r="C42" i="1"/>
  <c r="C38" i="1"/>
  <c r="C50" i="1" s="1"/>
  <c r="C54" i="1" s="1"/>
  <c r="C58" i="1" s="1"/>
  <c r="C36" i="1"/>
  <c r="C39" i="1" s="1"/>
  <c r="C47" i="1" s="1"/>
  <c r="C51" i="1" s="1"/>
  <c r="C35" i="1"/>
  <c r="C9" i="1"/>
  <c r="F53" i="2" l="1"/>
  <c r="G53" i="2" s="1"/>
  <c r="H53" i="2" s="1"/>
  <c r="I53" i="2"/>
  <c r="J53" i="2" s="1"/>
  <c r="E54" i="2"/>
  <c r="F27" i="2"/>
  <c r="G27" i="2" s="1"/>
  <c r="H27" i="2" s="1"/>
  <c r="I27" i="2"/>
  <c r="J27" i="2" s="1"/>
  <c r="E28" i="2"/>
  <c r="F54" i="2" l="1"/>
  <c r="G54" i="2" s="1"/>
  <c r="H54" i="2" s="1"/>
  <c r="I54" i="2"/>
  <c r="J54" i="2" s="1"/>
  <c r="I28" i="2"/>
  <c r="J28" i="2" s="1"/>
  <c r="F28" i="2"/>
  <c r="G28" i="2" s="1"/>
  <c r="H28" i="2" s="1"/>
  <c r="E55" i="2"/>
  <c r="E29" i="2"/>
  <c r="F29" i="2" l="1"/>
  <c r="G29" i="2" s="1"/>
  <c r="H29" i="2" s="1"/>
  <c r="I29" i="2"/>
  <c r="J29" i="2" s="1"/>
  <c r="I55" i="2"/>
  <c r="J55" i="2" s="1"/>
  <c r="F55" i="2"/>
  <c r="G55" i="2" s="1"/>
  <c r="H55" i="2" s="1"/>
  <c r="E56" i="2"/>
  <c r="E30" i="2"/>
  <c r="F30" i="2" l="1"/>
  <c r="G30" i="2" s="1"/>
  <c r="H30" i="2" s="1"/>
  <c r="I30" i="2"/>
  <c r="J30" i="2" s="1"/>
  <c r="I56" i="2"/>
  <c r="J56" i="2" s="1"/>
  <c r="F56" i="2"/>
  <c r="G56" i="2" s="1"/>
  <c r="H56" i="2" s="1"/>
  <c r="E57" i="2"/>
  <c r="E31" i="2"/>
  <c r="E58" i="2" l="1"/>
  <c r="I31" i="2"/>
  <c r="J31" i="2" s="1"/>
  <c r="F31" i="2"/>
  <c r="G31" i="2" s="1"/>
  <c r="H31" i="2" s="1"/>
  <c r="F57" i="2"/>
  <c r="G57" i="2" s="1"/>
  <c r="H57" i="2" s="1"/>
  <c r="I57" i="2"/>
  <c r="J57" i="2" s="1"/>
  <c r="E32" i="2"/>
  <c r="I32" i="2" l="1"/>
  <c r="J32" i="2" s="1"/>
  <c r="F32" i="2"/>
  <c r="G32" i="2" s="1"/>
  <c r="H32" i="2" s="1"/>
  <c r="F58" i="2"/>
  <c r="G58" i="2" s="1"/>
  <c r="H58" i="2" s="1"/>
  <c r="I58" i="2"/>
  <c r="J58" i="2" s="1"/>
  <c r="E59" i="2"/>
  <c r="E33" i="2"/>
  <c r="F33" i="2" l="1"/>
  <c r="G33" i="2" s="1"/>
  <c r="H33" i="2" s="1"/>
  <c r="I33" i="2"/>
  <c r="J33" i="2" s="1"/>
  <c r="I59" i="2"/>
  <c r="J59" i="2" s="1"/>
  <c r="F59" i="2"/>
  <c r="G59" i="2" s="1"/>
  <c r="H59" i="2" s="1"/>
  <c r="E60" i="2"/>
  <c r="E34" i="2"/>
  <c r="F34" i="2" l="1"/>
  <c r="G34" i="2" s="1"/>
  <c r="H34" i="2" s="1"/>
  <c r="I34" i="2"/>
  <c r="J34" i="2" s="1"/>
  <c r="I60" i="2"/>
  <c r="J60" i="2" s="1"/>
  <c r="F60" i="2"/>
  <c r="G60" i="2" s="1"/>
  <c r="H60" i="2" s="1"/>
  <c r="E61" i="2"/>
  <c r="E35" i="2"/>
  <c r="I35" i="2" l="1"/>
  <c r="J35" i="2" s="1"/>
  <c r="F35" i="2"/>
  <c r="G35" i="2" s="1"/>
  <c r="H35" i="2" s="1"/>
  <c r="F61" i="2"/>
  <c r="G61" i="2" s="1"/>
  <c r="H61" i="2" s="1"/>
  <c r="I61" i="2"/>
  <c r="J61" i="2" s="1"/>
  <c r="E62" i="2"/>
  <c r="E36" i="2"/>
  <c r="I36" i="2" l="1"/>
  <c r="J36" i="2" s="1"/>
  <c r="F36" i="2"/>
  <c r="G36" i="2" s="1"/>
  <c r="H36" i="2" s="1"/>
  <c r="F62" i="2"/>
  <c r="G62" i="2" s="1"/>
  <c r="H62" i="2" s="1"/>
  <c r="I62" i="2"/>
  <c r="J62" i="2" s="1"/>
  <c r="E63" i="2"/>
  <c r="E37" i="2"/>
  <c r="F37" i="2" l="1"/>
  <c r="G37" i="2" s="1"/>
  <c r="H37" i="2" s="1"/>
  <c r="I37" i="2"/>
  <c r="J37" i="2" s="1"/>
  <c r="F63" i="2"/>
  <c r="G63" i="2" s="1"/>
  <c r="H63" i="2" s="1"/>
  <c r="I63" i="2"/>
  <c r="J63" i="2" s="1"/>
  <c r="E38" i="2"/>
  <c r="F38" i="2" l="1"/>
  <c r="G38" i="2" s="1"/>
  <c r="H38" i="2" s="1"/>
  <c r="I38" i="2"/>
  <c r="J38" i="2" s="1"/>
  <c r="E39" i="2"/>
  <c r="F39" i="2" l="1"/>
  <c r="G39" i="2" s="1"/>
  <c r="H39" i="2" s="1"/>
  <c r="I39" i="2"/>
  <c r="J39" i="2" s="1"/>
  <c r="E40" i="2"/>
  <c r="I40" i="2" l="1"/>
  <c r="J40" i="2" s="1"/>
  <c r="F40" i="2"/>
  <c r="G40" i="2" s="1"/>
  <c r="H40" i="2" s="1"/>
  <c r="E41" i="2"/>
  <c r="F41" i="2" l="1"/>
  <c r="G41" i="2" s="1"/>
  <c r="H41" i="2" s="1"/>
  <c r="I41" i="2"/>
  <c r="J41" i="2" s="1"/>
  <c r="E42" i="2"/>
  <c r="F42" i="2" l="1"/>
  <c r="G42" i="2" s="1"/>
  <c r="H42" i="2" s="1"/>
  <c r="I42" i="2"/>
  <c r="J42" i="2" s="1"/>
  <c r="E43" i="2"/>
  <c r="I43" i="2" l="1"/>
  <c r="J43" i="2" s="1"/>
  <c r="F43" i="2"/>
  <c r="G43" i="2" s="1"/>
  <c r="H43" i="2" s="1"/>
  <c r="E44" i="2"/>
  <c r="I44" i="2" l="1"/>
  <c r="J44" i="2" s="1"/>
  <c r="F44" i="2"/>
  <c r="G44" i="2" s="1"/>
  <c r="H44" i="2" s="1"/>
  <c r="E45" i="2"/>
  <c r="F45" i="2" l="1"/>
  <c r="G45" i="2" s="1"/>
  <c r="H45" i="2" s="1"/>
  <c r="I45" i="2"/>
  <c r="J45" i="2" s="1"/>
  <c r="E46" i="2"/>
  <c r="F46" i="2" l="1"/>
  <c r="G46" i="2" s="1"/>
  <c r="H46" i="2" s="1"/>
  <c r="I46" i="2"/>
  <c r="J46" i="2" s="1"/>
  <c r="E47" i="2"/>
  <c r="I47" i="2" l="1"/>
  <c r="J47" i="2" s="1"/>
  <c r="F47" i="2"/>
  <c r="G47" i="2" s="1"/>
  <c r="H47" i="2" s="1"/>
  <c r="E49" i="2"/>
  <c r="E48" i="2"/>
  <c r="I48" i="2" l="1"/>
  <c r="J48" i="2" s="1"/>
  <c r="F48" i="2"/>
  <c r="G48" i="2" s="1"/>
  <c r="H48" i="2" s="1"/>
  <c r="F49" i="2"/>
  <c r="G49" i="2" s="1"/>
  <c r="H49" i="2" s="1"/>
  <c r="I49" i="2"/>
  <c r="J49" i="2" s="1"/>
</calcChain>
</file>

<file path=xl/sharedStrings.xml><?xml version="1.0" encoding="utf-8"?>
<sst xmlns="http://schemas.openxmlformats.org/spreadsheetml/2006/main" count="175" uniqueCount="99">
  <si>
    <t>Anzahl PKW</t>
  </si>
  <si>
    <t>Anzahl LKW</t>
  </si>
  <si>
    <t>Diesel PKW:</t>
  </si>
  <si>
    <t>Benzin PKW:</t>
  </si>
  <si>
    <t>Dieselverbrauch</t>
  </si>
  <si>
    <t>PKW Benzinverbrauch:</t>
  </si>
  <si>
    <t>LKW Dieselverbrauch:</t>
  </si>
  <si>
    <t>PKW Dieselverbrauch:</t>
  </si>
  <si>
    <t>Laufleistung PKW:</t>
  </si>
  <si>
    <t>Laufleistung LKW</t>
  </si>
  <si>
    <t>Verbrauch per 100km:</t>
  </si>
  <si>
    <t>LKW</t>
  </si>
  <si>
    <t>PKW</t>
  </si>
  <si>
    <t>Liter</t>
  </si>
  <si>
    <t>Liter/100km</t>
  </si>
  <si>
    <t>km</t>
  </si>
  <si>
    <t>Stück</t>
  </si>
  <si>
    <t>E_fahrzeuge</t>
  </si>
  <si>
    <t>Tankstellen:</t>
  </si>
  <si>
    <t>Fakten aus dem Internet:</t>
  </si>
  <si>
    <t>Berechnungen:</t>
  </si>
  <si>
    <t>Gesamt PKW Kontrolle</t>
  </si>
  <si>
    <t>km pro PKW</t>
  </si>
  <si>
    <t>km pro LKW</t>
  </si>
  <si>
    <t>Annahmen:</t>
  </si>
  <si>
    <t>Tankinhalt PKW:</t>
  </si>
  <si>
    <t>Tankinhalt LKW.</t>
  </si>
  <si>
    <t>Benzinverbrauch</t>
  </si>
  <si>
    <t>Laufleistung p.a. pro PKW</t>
  </si>
  <si>
    <t>Laufleistung p.a.  pro LKW</t>
  </si>
  <si>
    <t>Laufleistung p.Tag. pro PKW</t>
  </si>
  <si>
    <t>Laufleistung p.Tag.  pro LKW</t>
  </si>
  <si>
    <t xml:space="preserve"> </t>
  </si>
  <si>
    <t>Tage</t>
  </si>
  <si>
    <t>Liter pro Tag</t>
  </si>
  <si>
    <t>Anzahl Tage pro Tankfüllung:</t>
  </si>
  <si>
    <t>Reichweite eine Tankfüllung:</t>
  </si>
  <si>
    <t>Anzahl Tankvorgänge:</t>
  </si>
  <si>
    <t>Anzahl Tankvorgänge pro Tankstelle:</t>
  </si>
  <si>
    <t>pro Tag</t>
  </si>
  <si>
    <t>Verbrauch pro Tag und Fahrzeug</t>
  </si>
  <si>
    <t>Elektroauto</t>
  </si>
  <si>
    <t>kWh/100km</t>
  </si>
  <si>
    <t>Umstellung auf</t>
  </si>
  <si>
    <t>Elektroantrieb</t>
  </si>
  <si>
    <t>benötigte elektrische Leistung pro Jahr</t>
  </si>
  <si>
    <t>[MWh]</t>
  </si>
  <si>
    <t>[GWh]</t>
  </si>
  <si>
    <t>[TWh]</t>
  </si>
  <si>
    <t>Erzeugte Energie in Deutschland pro jahr</t>
  </si>
  <si>
    <t>Lademenge pro Stunde</t>
  </si>
  <si>
    <t>kW</t>
  </si>
  <si>
    <t>Ladezeit pro Ladestation und Tag</t>
  </si>
  <si>
    <t>Laufleistung pro PKW/Jahr</t>
  </si>
  <si>
    <t>Laufleistung pro LKW/Jahr</t>
  </si>
  <si>
    <t>% mehr Strom</t>
  </si>
  <si>
    <t>Anzahl fahrzeuge</t>
  </si>
  <si>
    <t>entspricht Anzahl Autos</t>
  </si>
  <si>
    <t>Autos</t>
  </si>
  <si>
    <t>Laufleistung pro Auto</t>
  </si>
  <si>
    <t>Benötigte Energie pro Autos</t>
  </si>
  <si>
    <t>[h] im Jahr</t>
  </si>
  <si>
    <t>Wasserstoff</t>
  </si>
  <si>
    <t>Anzahl Autos</t>
  </si>
  <si>
    <t>Flaschengröße</t>
  </si>
  <si>
    <t>kg/100km</t>
  </si>
  <si>
    <t xml:space="preserve">kg </t>
  </si>
  <si>
    <t>Anzahl Flaschen</t>
  </si>
  <si>
    <t>Anzahl tankstellen</t>
  </si>
  <si>
    <t>pro Tankstelle und Jahr</t>
  </si>
  <si>
    <t>pro Tankstelle und Tag</t>
  </si>
  <si>
    <t>Länge</t>
  </si>
  <si>
    <t>Breite</t>
  </si>
  <si>
    <t>Höhe</t>
  </si>
  <si>
    <t>Flaschen</t>
  </si>
  <si>
    <t>Anzahl</t>
  </si>
  <si>
    <t>Flaschen pro Palette</t>
  </si>
  <si>
    <t>Palettenmaße [m]</t>
  </si>
  <si>
    <t>LKW Maße [m]</t>
  </si>
  <si>
    <t>Paletten pro LKW</t>
  </si>
  <si>
    <t>Anzahl Flaschen pro LKW</t>
  </si>
  <si>
    <t>Paletten</t>
  </si>
  <si>
    <t>Benötigter Platz</t>
  </si>
  <si>
    <t>Anzahl Paletten</t>
  </si>
  <si>
    <t>pro 4 Tage</t>
  </si>
  <si>
    <t>Breite [Paletten]</t>
  </si>
  <si>
    <t>Länge [Paletten]</t>
  </si>
  <si>
    <t>Höhe [m]</t>
  </si>
  <si>
    <t>Breite [m]</t>
  </si>
  <si>
    <t>Länge [m]</t>
  </si>
  <si>
    <t>Anzahl LKW pro Tag</t>
  </si>
  <si>
    <t>Vorrat für [Tage]</t>
  </si>
  <si>
    <t>Fläche [m²]</t>
  </si>
  <si>
    <t>Anzahl Ladestationen</t>
  </si>
  <si>
    <t>Batterielebensdauer</t>
  </si>
  <si>
    <t>Laufleistung pro Jahr [km]</t>
  </si>
  <si>
    <t>Batterienaustausch pro Jahr [Stück]</t>
  </si>
  <si>
    <t>kg</t>
  </si>
  <si>
    <t>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</si>
</sst>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%"/>
    <numFmt numFmtId="166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3" fontId="0" fillId="0" borderId="0" xfId="0" applyNumberFormat="1"/>
    <xf numFmtId="164" fontId="0" fillId="0" borderId="0" xfId="0" applyNumberFormat="1"/>
    <xf numFmtId="0" fontId="2" fillId="0" borderId="0" xfId="0" applyFont="1"/>
    <xf numFmtId="9" fontId="0" fillId="0" borderId="0" xfId="1" applyFont="1"/>
    <xf numFmtId="9" fontId="0" fillId="0" borderId="0" xfId="0" applyNumberFormat="1"/>
    <xf numFmtId="165" fontId="0" fillId="0" borderId="0" xfId="1" applyNumberFormat="1" applyFont="1"/>
    <xf numFmtId="10" fontId="0" fillId="0" borderId="0" xfId="1" applyNumberFormat="1" applyFont="1"/>
    <xf numFmtId="1" fontId="0" fillId="0" borderId="0" xfId="0" applyNumberFormat="1"/>
    <xf numFmtId="3" fontId="0" fillId="0" borderId="0" xfId="1" applyNumberFormat="1" applyFont="1"/>
    <xf numFmtId="166" fontId="0" fillId="0" borderId="0" xfId="0" applyNumberFormat="1"/>
    <xf numFmtId="2" fontId="0" fillId="0" borderId="0" xfId="0" applyNumberForma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workbookViewId="0">
      <selection activeCell="C19" sqref="C19"/>
    </sheetView>
  </sheetViews>
  <sheetFormatPr baseColWidth="10" defaultRowHeight="14.4" x14ac:dyDescent="0.3"/>
  <cols>
    <col min="1" max="1" width="34.44140625" bestFit="1" customWidth="1"/>
    <col min="3" max="3" width="16.21875" bestFit="1" customWidth="1"/>
    <col min="5" max="5" width="13.6640625" bestFit="1" customWidth="1"/>
  </cols>
  <sheetData>
    <row r="1" spans="1:6" x14ac:dyDescent="0.3">
      <c r="A1" s="3" t="s">
        <v>19</v>
      </c>
    </row>
    <row r="3" spans="1:6" x14ac:dyDescent="0.3">
      <c r="A3" t="s">
        <v>0</v>
      </c>
      <c r="C3" s="1">
        <v>45803560</v>
      </c>
      <c r="D3" t="s">
        <v>16</v>
      </c>
    </row>
    <row r="4" spans="1:6" x14ac:dyDescent="0.3">
      <c r="A4" t="s">
        <v>1</v>
      </c>
      <c r="C4" s="1">
        <v>2911907</v>
      </c>
      <c r="D4" t="s">
        <v>16</v>
      </c>
    </row>
    <row r="5" spans="1:6" x14ac:dyDescent="0.3">
      <c r="C5" s="1"/>
    </row>
    <row r="6" spans="1:6" x14ac:dyDescent="0.3">
      <c r="A6" t="s">
        <v>3</v>
      </c>
      <c r="C6" s="1">
        <v>29978635</v>
      </c>
      <c r="D6" t="s">
        <v>16</v>
      </c>
    </row>
    <row r="7" spans="1:6" x14ac:dyDescent="0.3">
      <c r="A7" t="s">
        <v>2</v>
      </c>
      <c r="C7" s="1">
        <v>15089292</v>
      </c>
      <c r="D7" t="s">
        <v>16</v>
      </c>
    </row>
    <row r="8" spans="1:6" x14ac:dyDescent="0.3">
      <c r="A8" t="s">
        <v>17</v>
      </c>
      <c r="C8" s="1">
        <v>34022</v>
      </c>
      <c r="D8" t="s">
        <v>16</v>
      </c>
    </row>
    <row r="9" spans="1:6" x14ac:dyDescent="0.3">
      <c r="A9" t="s">
        <v>21</v>
      </c>
      <c r="C9" s="1">
        <f>+C6+C7</f>
        <v>45067927</v>
      </c>
      <c r="D9" t="s">
        <v>16</v>
      </c>
    </row>
    <row r="10" spans="1:6" x14ac:dyDescent="0.3">
      <c r="C10" s="1"/>
    </row>
    <row r="11" spans="1:6" x14ac:dyDescent="0.3">
      <c r="A11" t="s">
        <v>5</v>
      </c>
      <c r="C11" s="1">
        <v>25304000000</v>
      </c>
      <c r="D11" t="s">
        <v>13</v>
      </c>
      <c r="E11" s="1">
        <f>+C15/100*C32</f>
        <v>43787422280</v>
      </c>
      <c r="F11" t="s">
        <v>32</v>
      </c>
    </row>
    <row r="12" spans="1:6" x14ac:dyDescent="0.3">
      <c r="A12" t="s">
        <v>7</v>
      </c>
      <c r="C12" s="1">
        <v>20020000000</v>
      </c>
      <c r="D12" t="s">
        <v>13</v>
      </c>
    </row>
    <row r="13" spans="1:6" x14ac:dyDescent="0.3">
      <c r="A13" t="s">
        <v>6</v>
      </c>
      <c r="C13" s="1">
        <v>21843000000</v>
      </c>
      <c r="D13" t="s">
        <v>13</v>
      </c>
    </row>
    <row r="14" spans="1:6" x14ac:dyDescent="0.3">
      <c r="C14" s="1"/>
    </row>
    <row r="15" spans="1:6" x14ac:dyDescent="0.3">
      <c r="A15" t="s">
        <v>8</v>
      </c>
      <c r="C15" s="1">
        <v>625534604000</v>
      </c>
      <c r="D15" t="s">
        <v>15</v>
      </c>
      <c r="E15" t="s">
        <v>32</v>
      </c>
    </row>
    <row r="16" spans="1:6" x14ac:dyDescent="0.3">
      <c r="A16" t="s">
        <v>9</v>
      </c>
      <c r="C16" s="1">
        <v>122978314000</v>
      </c>
      <c r="D16" t="s">
        <v>15</v>
      </c>
    </row>
    <row r="17" spans="1:4" x14ac:dyDescent="0.3">
      <c r="C17" s="1"/>
    </row>
    <row r="18" spans="1:4" x14ac:dyDescent="0.3">
      <c r="A18" t="s">
        <v>53</v>
      </c>
      <c r="C18" s="1">
        <f>+C15/(C6+C7)</f>
        <v>13879.817547410157</v>
      </c>
      <c r="D18" t="s">
        <v>15</v>
      </c>
    </row>
    <row r="19" spans="1:4" x14ac:dyDescent="0.3">
      <c r="A19" t="s">
        <v>54</v>
      </c>
      <c r="C19" s="1"/>
    </row>
    <row r="20" spans="1:4" x14ac:dyDescent="0.3">
      <c r="C20" s="1"/>
    </row>
    <row r="21" spans="1:4" x14ac:dyDescent="0.3">
      <c r="A21" t="s">
        <v>10</v>
      </c>
      <c r="C21" s="1"/>
    </row>
    <row r="22" spans="1:4" x14ac:dyDescent="0.3">
      <c r="A22" t="s">
        <v>11</v>
      </c>
      <c r="C22" s="2">
        <v>35</v>
      </c>
      <c r="D22" t="s">
        <v>14</v>
      </c>
    </row>
    <row r="23" spans="1:4" x14ac:dyDescent="0.3">
      <c r="A23" t="s">
        <v>12</v>
      </c>
      <c r="C23" s="2">
        <v>7.3</v>
      </c>
      <c r="D23" t="s">
        <v>14</v>
      </c>
    </row>
    <row r="24" spans="1:4" x14ac:dyDescent="0.3">
      <c r="A24" t="s">
        <v>41</v>
      </c>
      <c r="C24" s="2">
        <v>19.5</v>
      </c>
      <c r="D24" t="s">
        <v>42</v>
      </c>
    </row>
    <row r="25" spans="1:4" x14ac:dyDescent="0.3">
      <c r="C25" s="1"/>
    </row>
    <row r="26" spans="1:4" x14ac:dyDescent="0.3">
      <c r="A26" t="s">
        <v>18</v>
      </c>
      <c r="C26" s="1">
        <v>14152</v>
      </c>
      <c r="D26" t="s">
        <v>16</v>
      </c>
    </row>
    <row r="27" spans="1:4" x14ac:dyDescent="0.3">
      <c r="C27" s="1"/>
    </row>
    <row r="28" spans="1:4" x14ac:dyDescent="0.3">
      <c r="A28" s="3" t="s">
        <v>24</v>
      </c>
    </row>
    <row r="29" spans="1:4" x14ac:dyDescent="0.3">
      <c r="A29" t="s">
        <v>25</v>
      </c>
      <c r="C29">
        <v>50</v>
      </c>
      <c r="D29" t="s">
        <v>13</v>
      </c>
    </row>
    <row r="30" spans="1:4" x14ac:dyDescent="0.3">
      <c r="A30" t="s">
        <v>26</v>
      </c>
      <c r="C30">
        <v>800</v>
      </c>
      <c r="D30" t="s">
        <v>13</v>
      </c>
    </row>
    <row r="31" spans="1:4" x14ac:dyDescent="0.3">
      <c r="A31" t="s">
        <v>27</v>
      </c>
      <c r="C31" s="2">
        <v>8.5</v>
      </c>
      <c r="D31" t="s">
        <v>14</v>
      </c>
    </row>
    <row r="32" spans="1:4" x14ac:dyDescent="0.3">
      <c r="A32" t="s">
        <v>4</v>
      </c>
      <c r="C32">
        <v>7</v>
      </c>
      <c r="D32" t="s">
        <v>14</v>
      </c>
    </row>
    <row r="34" spans="1:5" x14ac:dyDescent="0.3">
      <c r="A34" s="3" t="s">
        <v>20</v>
      </c>
      <c r="C34" s="1"/>
    </row>
    <row r="35" spans="1:5" x14ac:dyDescent="0.3">
      <c r="A35" t="s">
        <v>28</v>
      </c>
      <c r="C35" s="1">
        <f>+C15/C3</f>
        <v>13656.899245386167</v>
      </c>
      <c r="D35" t="s">
        <v>22</v>
      </c>
    </row>
    <row r="36" spans="1:5" x14ac:dyDescent="0.3">
      <c r="A36" t="s">
        <v>29</v>
      </c>
      <c r="C36" s="1">
        <f>+C16/C4</f>
        <v>42232.912658268273</v>
      </c>
      <c r="D36" t="s">
        <v>23</v>
      </c>
    </row>
    <row r="37" spans="1:5" x14ac:dyDescent="0.3">
      <c r="C37" s="1"/>
    </row>
    <row r="38" spans="1:5" x14ac:dyDescent="0.3">
      <c r="A38" t="s">
        <v>30</v>
      </c>
      <c r="C38" s="2">
        <f>+C35/365</f>
        <v>37.416162316126481</v>
      </c>
      <c r="D38" t="s">
        <v>22</v>
      </c>
    </row>
    <row r="39" spans="1:5" x14ac:dyDescent="0.3">
      <c r="A39" t="s">
        <v>31</v>
      </c>
      <c r="C39" s="2">
        <f>+C36/365</f>
        <v>115.7066100226528</v>
      </c>
      <c r="D39" t="s">
        <v>23</v>
      </c>
    </row>
    <row r="40" spans="1:5" x14ac:dyDescent="0.3">
      <c r="C40" s="2"/>
    </row>
    <row r="41" spans="1:5" x14ac:dyDescent="0.3">
      <c r="A41" t="s">
        <v>36</v>
      </c>
      <c r="C41" s="2"/>
    </row>
    <row r="42" spans="1:5" x14ac:dyDescent="0.3">
      <c r="A42" t="s">
        <v>12</v>
      </c>
      <c r="C42" s="2">
        <f>+C29/C23*100</f>
        <v>684.93150684931504</v>
      </c>
      <c r="D42" t="s">
        <v>15</v>
      </c>
    </row>
    <row r="43" spans="1:5" x14ac:dyDescent="0.3">
      <c r="A43" t="s">
        <v>11</v>
      </c>
      <c r="C43" s="1">
        <f>+C30/C22*100</f>
        <v>2285.7142857142858</v>
      </c>
      <c r="D43" t="s">
        <v>15</v>
      </c>
      <c r="E43" t="s">
        <v>32</v>
      </c>
    </row>
    <row r="44" spans="1:5" x14ac:dyDescent="0.3">
      <c r="C44" s="1"/>
    </row>
    <row r="45" spans="1:5" x14ac:dyDescent="0.3">
      <c r="A45" t="s">
        <v>40</v>
      </c>
      <c r="C45" s="1"/>
    </row>
    <row r="46" spans="1:5" x14ac:dyDescent="0.3">
      <c r="A46" t="s">
        <v>12</v>
      </c>
      <c r="C46" s="2">
        <f>+C23/(100/C38)</f>
        <v>2.731379849077233</v>
      </c>
      <c r="D46" t="s">
        <v>34</v>
      </c>
    </row>
    <row r="47" spans="1:5" x14ac:dyDescent="0.3">
      <c r="A47" t="s">
        <v>11</v>
      </c>
      <c r="C47" s="2">
        <f>+C22/(100/C39)</f>
        <v>40.497313507928482</v>
      </c>
      <c r="D47" t="s">
        <v>34</v>
      </c>
    </row>
    <row r="48" spans="1:5" x14ac:dyDescent="0.3">
      <c r="C48" s="2"/>
    </row>
    <row r="49" spans="1:4" x14ac:dyDescent="0.3">
      <c r="A49" t="s">
        <v>35</v>
      </c>
      <c r="C49" s="1"/>
    </row>
    <row r="50" spans="1:4" x14ac:dyDescent="0.3">
      <c r="A50" t="s">
        <v>12</v>
      </c>
      <c r="C50" s="2">
        <f>+C29/C46</f>
        <v>18.305765862954566</v>
      </c>
      <c r="D50" t="s">
        <v>33</v>
      </c>
    </row>
    <row r="51" spans="1:4" x14ac:dyDescent="0.3">
      <c r="A51" t="s">
        <v>11</v>
      </c>
      <c r="C51" s="2">
        <f>+C30/C47</f>
        <v>19.754396790872995</v>
      </c>
      <c r="D51" t="s">
        <v>33</v>
      </c>
    </row>
    <row r="53" spans="1:4" x14ac:dyDescent="0.3">
      <c r="A53" t="s">
        <v>37</v>
      </c>
    </row>
    <row r="54" spans="1:4" x14ac:dyDescent="0.3">
      <c r="A54" t="s">
        <v>12</v>
      </c>
      <c r="C54" s="2">
        <f>+C3/C50</f>
        <v>2502138.4159999993</v>
      </c>
      <c r="D54" t="s">
        <v>39</v>
      </c>
    </row>
    <row r="55" spans="1:4" x14ac:dyDescent="0.3">
      <c r="A55" t="s">
        <v>11</v>
      </c>
      <c r="C55" s="2">
        <f>+C4/C51</f>
        <v>147405.51335616439</v>
      </c>
      <c r="D55" t="s">
        <v>39</v>
      </c>
    </row>
    <row r="56" spans="1:4" x14ac:dyDescent="0.3">
      <c r="C56" s="2"/>
    </row>
    <row r="57" spans="1:4" x14ac:dyDescent="0.3">
      <c r="A57" t="s">
        <v>38</v>
      </c>
      <c r="C57" s="2"/>
    </row>
    <row r="58" spans="1:4" x14ac:dyDescent="0.3">
      <c r="A58" t="s">
        <v>12</v>
      </c>
      <c r="C58" s="2">
        <f>+C54/C26</f>
        <v>176.80457998869412</v>
      </c>
      <c r="D58" t="s">
        <v>39</v>
      </c>
    </row>
    <row r="59" spans="1:4" x14ac:dyDescent="0.3">
      <c r="A59" t="s">
        <v>11</v>
      </c>
      <c r="C59" s="2">
        <f>+C55/C26</f>
        <v>10.415878558236601</v>
      </c>
      <c r="D59" t="s">
        <v>39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workbookViewId="0">
      <selection activeCell="K25" sqref="K25"/>
    </sheetView>
  </sheetViews>
  <sheetFormatPr baseColWidth="10" defaultRowHeight="14.4" x14ac:dyDescent="0.3"/>
  <cols>
    <col min="1" max="1" width="34" bestFit="1" customWidth="1"/>
    <col min="3" max="3" width="14.6640625" bestFit="1" customWidth="1"/>
    <col min="4" max="4" width="20.5546875" bestFit="1" customWidth="1"/>
    <col min="6" max="6" width="12" bestFit="1" customWidth="1"/>
    <col min="8" max="8" width="12.44140625" bestFit="1" customWidth="1"/>
    <col min="10" max="10" width="28.109375" bestFit="1" customWidth="1"/>
    <col min="11" max="11" width="23.88671875" bestFit="1" customWidth="1"/>
    <col min="12" max="12" width="30.109375" bestFit="1" customWidth="1"/>
  </cols>
  <sheetData>
    <row r="1" spans="1:12" x14ac:dyDescent="0.3">
      <c r="A1" t="s">
        <v>8</v>
      </c>
      <c r="C1" s="1">
        <v>625534604000</v>
      </c>
      <c r="D1" t="s">
        <v>15</v>
      </c>
    </row>
    <row r="2" spans="1:12" x14ac:dyDescent="0.3">
      <c r="A2" t="s">
        <v>56</v>
      </c>
      <c r="C2" s="1">
        <f>+'Aktueller Stand'!C6+'Aktueller Stand'!C7</f>
        <v>45067927</v>
      </c>
      <c r="D2" t="s">
        <v>58</v>
      </c>
    </row>
    <row r="3" spans="1:12" x14ac:dyDescent="0.3">
      <c r="A3" t="s">
        <v>59</v>
      </c>
      <c r="C3" s="1">
        <f>+C1/C2</f>
        <v>13879.817547410157</v>
      </c>
      <c r="D3" t="s">
        <v>15</v>
      </c>
    </row>
    <row r="4" spans="1:12" x14ac:dyDescent="0.3">
      <c r="A4" t="s">
        <v>41</v>
      </c>
      <c r="C4" s="2">
        <v>19.5</v>
      </c>
      <c r="D4" t="s">
        <v>42</v>
      </c>
    </row>
    <row r="5" spans="1:12" x14ac:dyDescent="0.3">
      <c r="A5" t="s">
        <v>49</v>
      </c>
      <c r="C5">
        <f>44.86*12</f>
        <v>538.31999999999994</v>
      </c>
      <c r="D5" t="s">
        <v>48</v>
      </c>
    </row>
    <row r="6" spans="1:12" x14ac:dyDescent="0.3">
      <c r="A6" t="s">
        <v>50</v>
      </c>
      <c r="C6" s="2">
        <v>22</v>
      </c>
      <c r="D6" t="s">
        <v>51</v>
      </c>
    </row>
    <row r="7" spans="1:12" x14ac:dyDescent="0.3">
      <c r="A7" t="s">
        <v>93</v>
      </c>
      <c r="C7" s="1">
        <v>40000</v>
      </c>
    </row>
    <row r="8" spans="1:12" x14ac:dyDescent="0.3">
      <c r="A8" t="s">
        <v>94</v>
      </c>
      <c r="C8" s="1">
        <v>150000</v>
      </c>
      <c r="D8" t="s">
        <v>15</v>
      </c>
    </row>
    <row r="9" spans="1:12" x14ac:dyDescent="0.3">
      <c r="C9" s="1"/>
    </row>
    <row r="10" spans="1:12" x14ac:dyDescent="0.3">
      <c r="A10" t="s">
        <v>45</v>
      </c>
      <c r="D10" t="s">
        <v>57</v>
      </c>
      <c r="E10" t="s">
        <v>46</v>
      </c>
      <c r="F10" t="s">
        <v>47</v>
      </c>
      <c r="G10" t="s">
        <v>48</v>
      </c>
      <c r="H10" t="s">
        <v>55</v>
      </c>
      <c r="I10" t="s">
        <v>61</v>
      </c>
      <c r="J10" t="s">
        <v>52</v>
      </c>
      <c r="K10" t="s">
        <v>95</v>
      </c>
      <c r="L10" t="s">
        <v>96</v>
      </c>
    </row>
    <row r="11" spans="1:12" x14ac:dyDescent="0.3">
      <c r="A11" t="s">
        <v>43</v>
      </c>
      <c r="B11" s="4">
        <v>1</v>
      </c>
      <c r="C11" t="s">
        <v>44</v>
      </c>
      <c r="D11" s="1">
        <f>+B11*C$2</f>
        <v>45067927</v>
      </c>
      <c r="E11" s="1">
        <f t="shared" ref="E11:E20" si="0">+C$1*B11*C$4/1000/100</f>
        <v>121979247.78</v>
      </c>
      <c r="F11" s="1">
        <f>+E11/1000</f>
        <v>121979.24778000001</v>
      </c>
      <c r="G11">
        <f>+F11/1000</f>
        <v>121.97924778000001</v>
      </c>
      <c r="H11" s="6">
        <f t="shared" ref="H11:H20" si="1">+G11/C$5</f>
        <v>0.22659245017833263</v>
      </c>
      <c r="I11">
        <f>+E11*1000/C$6</f>
        <v>5544511262.727273</v>
      </c>
      <c r="J11" s="1">
        <f>+I11/C$7/365</f>
        <v>379.76104539227896</v>
      </c>
      <c r="K11" s="1">
        <f>+C1</f>
        <v>625534604000</v>
      </c>
      <c r="L11" s="1">
        <f>+K11/C$8</f>
        <v>4170230.6933333334</v>
      </c>
    </row>
    <row r="12" spans="1:12" x14ac:dyDescent="0.3">
      <c r="B12" s="5">
        <f t="shared" ref="B12:B20" si="2">+B11-0.1</f>
        <v>0.9</v>
      </c>
      <c r="C12" t="s">
        <v>44</v>
      </c>
      <c r="D12" s="1">
        <f t="shared" ref="D12:D20" si="3">+B12*C$2</f>
        <v>40561134.300000004</v>
      </c>
      <c r="E12" s="1">
        <f t="shared" si="0"/>
        <v>109781323.002</v>
      </c>
      <c r="F12" s="1">
        <f t="shared" ref="F12:G20" si="4">+E12/1000</f>
        <v>109781.323002</v>
      </c>
      <c r="G12">
        <f t="shared" si="4"/>
        <v>109.78132300200001</v>
      </c>
      <c r="H12" s="6">
        <f t="shared" si="1"/>
        <v>0.20393320516049937</v>
      </c>
      <c r="I12">
        <f t="shared" ref="I12:I20" si="5">+E12*1000/C$6</f>
        <v>4990060136.454545</v>
      </c>
      <c r="J12" s="1">
        <f t="shared" ref="J12:J21" si="6">+I12/C$7/365</f>
        <v>341.78494085305101</v>
      </c>
      <c r="K12" s="1">
        <f>+K$11*B12</f>
        <v>562981143600</v>
      </c>
      <c r="L12" s="1">
        <f t="shared" ref="L12:L21" si="7">+K12/C$8</f>
        <v>3753207.6239999998</v>
      </c>
    </row>
    <row r="13" spans="1:12" x14ac:dyDescent="0.3">
      <c r="B13" s="5">
        <f t="shared" si="2"/>
        <v>0.8</v>
      </c>
      <c r="C13" t="s">
        <v>44</v>
      </c>
      <c r="D13" s="1">
        <f t="shared" si="3"/>
        <v>36054341.600000001</v>
      </c>
      <c r="E13" s="1">
        <f t="shared" si="0"/>
        <v>97583398.223999992</v>
      </c>
      <c r="F13" s="1">
        <f t="shared" si="4"/>
        <v>97583.39822399999</v>
      </c>
      <c r="G13">
        <f t="shared" si="4"/>
        <v>97.583398223999993</v>
      </c>
      <c r="H13" s="6">
        <f t="shared" si="1"/>
        <v>0.18127396014266609</v>
      </c>
      <c r="I13">
        <f t="shared" si="5"/>
        <v>4435609010.1818171</v>
      </c>
      <c r="J13" s="1">
        <f t="shared" si="6"/>
        <v>303.80883631382306</v>
      </c>
      <c r="K13" s="1">
        <f t="shared" ref="K13:K21" si="8">+K$11*B13</f>
        <v>500427683200</v>
      </c>
      <c r="L13" s="1">
        <f t="shared" si="7"/>
        <v>3336184.5546666668</v>
      </c>
    </row>
    <row r="14" spans="1:12" x14ac:dyDescent="0.3">
      <c r="B14" s="5">
        <f t="shared" si="2"/>
        <v>0.70000000000000007</v>
      </c>
      <c r="C14" t="s">
        <v>44</v>
      </c>
      <c r="D14" s="1">
        <f t="shared" si="3"/>
        <v>31547548.900000002</v>
      </c>
      <c r="E14" s="1">
        <f t="shared" si="0"/>
        <v>85385473.44600001</v>
      </c>
      <c r="F14" s="1">
        <f t="shared" si="4"/>
        <v>85385.473446000004</v>
      </c>
      <c r="G14">
        <f t="shared" si="4"/>
        <v>85.385473446000006</v>
      </c>
      <c r="H14" s="6">
        <f t="shared" si="1"/>
        <v>0.15861471512483286</v>
      </c>
      <c r="I14">
        <f t="shared" si="5"/>
        <v>3881157883.9090915</v>
      </c>
      <c r="J14" s="1">
        <f t="shared" si="6"/>
        <v>265.83273177459529</v>
      </c>
      <c r="K14" s="1">
        <f t="shared" si="8"/>
        <v>437874222800.00006</v>
      </c>
      <c r="L14" s="1">
        <f t="shared" si="7"/>
        <v>2919161.4853333337</v>
      </c>
    </row>
    <row r="15" spans="1:12" x14ac:dyDescent="0.3">
      <c r="B15" s="5">
        <f t="shared" si="2"/>
        <v>0.60000000000000009</v>
      </c>
      <c r="C15" t="s">
        <v>44</v>
      </c>
      <c r="D15" s="1">
        <f t="shared" si="3"/>
        <v>27040756.200000003</v>
      </c>
      <c r="E15" s="1">
        <f t="shared" si="0"/>
        <v>73187548.668000013</v>
      </c>
      <c r="F15" s="1">
        <f t="shared" si="4"/>
        <v>73187.548668000018</v>
      </c>
      <c r="G15">
        <f t="shared" si="4"/>
        <v>73.187548668000019</v>
      </c>
      <c r="H15" s="6">
        <f t="shared" si="1"/>
        <v>0.1359554701069996</v>
      </c>
      <c r="I15">
        <f t="shared" si="5"/>
        <v>3326706757.6363645</v>
      </c>
      <c r="J15" s="1">
        <f t="shared" si="6"/>
        <v>227.8566272353674</v>
      </c>
      <c r="K15" s="1">
        <f t="shared" si="8"/>
        <v>375320762400.00006</v>
      </c>
      <c r="L15" s="1">
        <f t="shared" si="7"/>
        <v>2502138.4160000002</v>
      </c>
    </row>
    <row r="16" spans="1:12" x14ac:dyDescent="0.3">
      <c r="B16" s="5">
        <f t="shared" si="2"/>
        <v>0.50000000000000011</v>
      </c>
      <c r="C16" t="s">
        <v>44</v>
      </c>
      <c r="D16" s="1">
        <f t="shared" si="3"/>
        <v>22533963.500000004</v>
      </c>
      <c r="E16" s="1">
        <f t="shared" si="0"/>
        <v>60989623.890000008</v>
      </c>
      <c r="F16" s="1">
        <f t="shared" si="4"/>
        <v>60989.62389000001</v>
      </c>
      <c r="G16">
        <f t="shared" si="4"/>
        <v>60.989623890000011</v>
      </c>
      <c r="H16" s="6">
        <f t="shared" si="1"/>
        <v>0.11329622508916633</v>
      </c>
      <c r="I16">
        <f t="shared" si="5"/>
        <v>2772255631.3636365</v>
      </c>
      <c r="J16" s="1">
        <f t="shared" si="6"/>
        <v>189.88052269613948</v>
      </c>
      <c r="K16" s="1">
        <f t="shared" si="8"/>
        <v>312767302000.00006</v>
      </c>
      <c r="L16" s="1">
        <f t="shared" si="7"/>
        <v>2085115.3466666671</v>
      </c>
    </row>
    <row r="17" spans="1:12" x14ac:dyDescent="0.3">
      <c r="B17" s="5">
        <f t="shared" si="2"/>
        <v>0.40000000000000013</v>
      </c>
      <c r="C17" t="s">
        <v>44</v>
      </c>
      <c r="D17" s="1">
        <f t="shared" si="3"/>
        <v>18027170.800000004</v>
      </c>
      <c r="E17" s="1">
        <f t="shared" si="0"/>
        <v>48791699.112000018</v>
      </c>
      <c r="F17" s="1">
        <f t="shared" si="4"/>
        <v>48791.699112000017</v>
      </c>
      <c r="G17">
        <f t="shared" si="4"/>
        <v>48.791699112000018</v>
      </c>
      <c r="H17" s="6">
        <f t="shared" si="1"/>
        <v>9.0636980071333084E-2</v>
      </c>
      <c r="I17">
        <f t="shared" si="5"/>
        <v>2217804505.09091</v>
      </c>
      <c r="J17" s="1">
        <f t="shared" si="6"/>
        <v>151.90441815691165</v>
      </c>
      <c r="K17" s="1">
        <f t="shared" si="8"/>
        <v>250213841600.00009</v>
      </c>
      <c r="L17" s="1">
        <f t="shared" si="7"/>
        <v>1668092.2773333339</v>
      </c>
    </row>
    <row r="18" spans="1:12" x14ac:dyDescent="0.3">
      <c r="B18" s="5">
        <f t="shared" si="2"/>
        <v>0.30000000000000016</v>
      </c>
      <c r="C18" t="s">
        <v>44</v>
      </c>
      <c r="D18" s="1">
        <f t="shared" si="3"/>
        <v>13520378.100000007</v>
      </c>
      <c r="E18" s="1">
        <f t="shared" si="0"/>
        <v>36593774.334000021</v>
      </c>
      <c r="F18" s="1">
        <f t="shared" si="4"/>
        <v>36593.774334000023</v>
      </c>
      <c r="G18">
        <f t="shared" si="4"/>
        <v>36.593774334000024</v>
      </c>
      <c r="H18" s="6">
        <f t="shared" si="1"/>
        <v>6.7977735053499827E-2</v>
      </c>
      <c r="I18">
        <f t="shared" si="5"/>
        <v>1663353378.8181829</v>
      </c>
      <c r="J18" s="1">
        <f t="shared" si="6"/>
        <v>113.92831361768377</v>
      </c>
      <c r="K18" s="1">
        <f t="shared" si="8"/>
        <v>187660381200.00009</v>
      </c>
      <c r="L18" s="1">
        <f t="shared" si="7"/>
        <v>1251069.2080000006</v>
      </c>
    </row>
    <row r="19" spans="1:12" x14ac:dyDescent="0.3">
      <c r="B19" s="5">
        <f t="shared" si="2"/>
        <v>0.20000000000000015</v>
      </c>
      <c r="C19" t="s">
        <v>44</v>
      </c>
      <c r="D19" s="1">
        <f t="shared" si="3"/>
        <v>9013585.400000006</v>
      </c>
      <c r="E19" s="1">
        <f t="shared" si="0"/>
        <v>24395849.556000017</v>
      </c>
      <c r="F19" s="1">
        <f t="shared" si="4"/>
        <v>24395.849556000016</v>
      </c>
      <c r="G19">
        <f t="shared" si="4"/>
        <v>24.395849556000016</v>
      </c>
      <c r="H19" s="6">
        <f t="shared" si="1"/>
        <v>4.5318490035666556E-2</v>
      </c>
      <c r="I19">
        <f t="shared" si="5"/>
        <v>1108902252.5454552</v>
      </c>
      <c r="J19" s="1">
        <f t="shared" si="6"/>
        <v>75.952209078455837</v>
      </c>
      <c r="K19" s="1">
        <f t="shared" si="8"/>
        <v>125106920800.00009</v>
      </c>
      <c r="L19" s="1">
        <f t="shared" si="7"/>
        <v>834046.13866666728</v>
      </c>
    </row>
    <row r="20" spans="1:12" x14ac:dyDescent="0.3">
      <c r="B20" s="5">
        <f t="shared" si="2"/>
        <v>0.10000000000000014</v>
      </c>
      <c r="C20" t="s">
        <v>44</v>
      </c>
      <c r="D20" s="1">
        <f t="shared" si="3"/>
        <v>4506792.7000000067</v>
      </c>
      <c r="E20" s="1">
        <f t="shared" si="0"/>
        <v>12197924.778000016</v>
      </c>
      <c r="F20" s="1">
        <f t="shared" si="4"/>
        <v>12197.924778000015</v>
      </c>
      <c r="G20">
        <f t="shared" si="4"/>
        <v>12.197924778000015</v>
      </c>
      <c r="H20" s="6">
        <f t="shared" si="1"/>
        <v>2.2659245017833288E-2</v>
      </c>
      <c r="I20">
        <f t="shared" si="5"/>
        <v>554451126.27272797</v>
      </c>
      <c r="J20" s="1">
        <f t="shared" si="6"/>
        <v>37.976104539227947</v>
      </c>
      <c r="K20" s="1">
        <f t="shared" si="8"/>
        <v>62553460400.000092</v>
      </c>
      <c r="L20" s="1">
        <f t="shared" si="7"/>
        <v>417023.06933333393</v>
      </c>
    </row>
    <row r="21" spans="1:12" x14ac:dyDescent="0.3">
      <c r="B21" s="5">
        <v>0.01</v>
      </c>
      <c r="C21" t="s">
        <v>44</v>
      </c>
      <c r="D21" s="1">
        <f t="shared" ref="D21" si="9">+B21*C$2</f>
        <v>450679.27</v>
      </c>
      <c r="E21" s="1">
        <f t="shared" ref="E21" si="10">+C$1*B21*C$4/1000/100</f>
        <v>1219792.4778</v>
      </c>
      <c r="F21" s="1">
        <f t="shared" ref="F21" si="11">+E21/1000</f>
        <v>1219.7924777999999</v>
      </c>
      <c r="G21">
        <f t="shared" ref="G21" si="12">+F21/1000</f>
        <v>1.2197924778</v>
      </c>
      <c r="H21" s="6">
        <f t="shared" ref="H21" si="13">+G21/C$5</f>
        <v>2.2659245017833262E-3</v>
      </c>
      <c r="I21">
        <f t="shared" ref="I21" si="14">+E21*1000/C$6</f>
        <v>55445112.627272725</v>
      </c>
      <c r="J21" s="1">
        <f t="shared" si="6"/>
        <v>3.7976104539227897</v>
      </c>
      <c r="K21" s="1">
        <f t="shared" si="8"/>
        <v>6255346040</v>
      </c>
      <c r="L21" s="1">
        <f t="shared" si="7"/>
        <v>41702.306933333333</v>
      </c>
    </row>
    <row r="22" spans="1:12" x14ac:dyDescent="0.3">
      <c r="A22" t="s">
        <v>60</v>
      </c>
    </row>
    <row r="23" spans="1:12" x14ac:dyDescent="0.3">
      <c r="A23">
        <v>1</v>
      </c>
      <c r="B23" s="1"/>
      <c r="E23" s="1">
        <f>+A23*C$3*C$4/100/1000</f>
        <v>2.7065644217449805</v>
      </c>
      <c r="I23" t="s">
        <v>32</v>
      </c>
    </row>
    <row r="24" spans="1:12" x14ac:dyDescent="0.3">
      <c r="A24" s="1">
        <f>+A23+25000</f>
        <v>25001</v>
      </c>
      <c r="B24" s="5"/>
      <c r="E24" s="1">
        <f t="shared" ref="E24:E63" si="15">+A24*C$3*C$4/100/1000</f>
        <v>67666.817108046263</v>
      </c>
      <c r="F24" s="2">
        <f>+E24/1000</f>
        <v>67.66681710804626</v>
      </c>
      <c r="G24">
        <f>+F24/1000</f>
        <v>6.7666817108046257E-2</v>
      </c>
      <c r="H24" s="7">
        <f t="shared" ref="H24:H63" si="16">+G24/C$5</f>
        <v>1.2569998719729207E-4</v>
      </c>
      <c r="I24" s="8">
        <f>+E24*1000/C$6</f>
        <v>3075764.4140021028</v>
      </c>
      <c r="J24" s="1">
        <f t="shared" ref="J24:J63" si="17">+I24/C$7/365</f>
        <v>0.21066879547959608</v>
      </c>
    </row>
    <row r="25" spans="1:12" x14ac:dyDescent="0.3">
      <c r="A25" s="1">
        <f t="shared" ref="A25:A63" si="18">+A24+25000</f>
        <v>50001</v>
      </c>
      <c r="E25" s="1">
        <f t="shared" si="15"/>
        <v>135330.92765167079</v>
      </c>
      <c r="F25" s="2">
        <f t="shared" ref="F25:G63" si="19">+E25/1000</f>
        <v>135.33092765167078</v>
      </c>
      <c r="G25">
        <f t="shared" si="19"/>
        <v>0.13533092765167079</v>
      </c>
      <c r="H25" s="7">
        <f t="shared" si="16"/>
        <v>2.5139494659620821E-4</v>
      </c>
      <c r="I25" s="8">
        <f t="shared" ref="I25:I63" si="20">+E25*1000/C$6</f>
        <v>6151405.8023486724</v>
      </c>
      <c r="J25" s="1">
        <f t="shared" si="17"/>
        <v>0.42132916454442959</v>
      </c>
    </row>
    <row r="26" spans="1:12" x14ac:dyDescent="0.3">
      <c r="A26" s="1">
        <f t="shared" si="18"/>
        <v>75001</v>
      </c>
      <c r="E26" s="1">
        <f t="shared" si="15"/>
        <v>202995.03819529532</v>
      </c>
      <c r="F26" s="2">
        <f t="shared" si="19"/>
        <v>202.99503819529531</v>
      </c>
      <c r="G26">
        <f t="shared" si="19"/>
        <v>0.2029950381952953</v>
      </c>
      <c r="H26" s="7">
        <f t="shared" si="16"/>
        <v>3.7708990599512429E-4</v>
      </c>
      <c r="I26" s="8">
        <f t="shared" si="20"/>
        <v>9227047.1906952411</v>
      </c>
      <c r="J26" s="1">
        <f t="shared" si="17"/>
        <v>0.63198953360926313</v>
      </c>
    </row>
    <row r="27" spans="1:12" x14ac:dyDescent="0.3">
      <c r="A27" s="1">
        <f t="shared" si="18"/>
        <v>100001</v>
      </c>
      <c r="C27" s="5"/>
      <c r="E27" s="1">
        <f t="shared" si="15"/>
        <v>270659.14873891987</v>
      </c>
      <c r="F27" s="2">
        <f t="shared" si="19"/>
        <v>270.6591487389199</v>
      </c>
      <c r="G27">
        <f t="shared" si="19"/>
        <v>0.27065914873891989</v>
      </c>
      <c r="H27" s="7">
        <f t="shared" si="16"/>
        <v>5.0278486539404054E-4</v>
      </c>
      <c r="I27" s="8">
        <f t="shared" si="20"/>
        <v>12302688.579041811</v>
      </c>
      <c r="J27" s="1">
        <f t="shared" si="17"/>
        <v>0.84264990267409656</v>
      </c>
    </row>
    <row r="28" spans="1:12" x14ac:dyDescent="0.3">
      <c r="A28" s="1">
        <f t="shared" si="18"/>
        <v>125001</v>
      </c>
      <c r="E28" s="1">
        <f t="shared" si="15"/>
        <v>338323.25928254431</v>
      </c>
      <c r="F28" s="2">
        <f t="shared" si="19"/>
        <v>338.32325928254431</v>
      </c>
      <c r="G28">
        <f t="shared" si="19"/>
        <v>0.33832325928254431</v>
      </c>
      <c r="H28" s="7">
        <f t="shared" si="16"/>
        <v>6.2847982479295652E-4</v>
      </c>
      <c r="I28" s="8">
        <f t="shared" si="20"/>
        <v>15378329.967388378</v>
      </c>
      <c r="J28" s="1">
        <f t="shared" si="17"/>
        <v>1.05331027173893</v>
      </c>
    </row>
    <row r="29" spans="1:12" x14ac:dyDescent="0.3">
      <c r="A29" s="1">
        <f t="shared" si="18"/>
        <v>150001</v>
      </c>
      <c r="E29" s="1">
        <f t="shared" si="15"/>
        <v>405987.36982616881</v>
      </c>
      <c r="F29" s="2">
        <f t="shared" si="19"/>
        <v>405.98736982616879</v>
      </c>
      <c r="G29">
        <f t="shared" si="19"/>
        <v>0.40598736982616879</v>
      </c>
      <c r="H29" s="7">
        <f t="shared" si="16"/>
        <v>7.541747841918726E-4</v>
      </c>
      <c r="I29" s="8">
        <f t="shared" si="20"/>
        <v>18453971.355734948</v>
      </c>
      <c r="J29" s="1">
        <f t="shared" si="17"/>
        <v>1.2639706408037636</v>
      </c>
    </row>
    <row r="30" spans="1:12" x14ac:dyDescent="0.3">
      <c r="A30" s="1">
        <f t="shared" si="18"/>
        <v>175001</v>
      </c>
      <c r="E30" s="1">
        <f t="shared" si="15"/>
        <v>473651.48036979343</v>
      </c>
      <c r="F30" s="2">
        <f t="shared" si="19"/>
        <v>473.65148036979343</v>
      </c>
      <c r="G30">
        <f t="shared" si="19"/>
        <v>0.47365148036979343</v>
      </c>
      <c r="H30" s="7">
        <f t="shared" si="16"/>
        <v>8.7986974359078891E-4</v>
      </c>
      <c r="I30" s="8">
        <f t="shared" si="20"/>
        <v>21529612.74408152</v>
      </c>
      <c r="J30" s="1">
        <f t="shared" si="17"/>
        <v>1.4746310098685973</v>
      </c>
    </row>
    <row r="31" spans="1:12" x14ac:dyDescent="0.3">
      <c r="A31" s="1">
        <f t="shared" si="18"/>
        <v>200001</v>
      </c>
      <c r="E31" s="1">
        <f t="shared" si="15"/>
        <v>541315.59091341787</v>
      </c>
      <c r="F31" s="2">
        <f t="shared" si="19"/>
        <v>541.31559091341785</v>
      </c>
      <c r="G31">
        <f t="shared" si="19"/>
        <v>0.54131559091341785</v>
      </c>
      <c r="H31" s="7">
        <f t="shared" si="16"/>
        <v>1.0055647029897049E-3</v>
      </c>
      <c r="I31" s="8">
        <f t="shared" si="20"/>
        <v>24605254.132428084</v>
      </c>
      <c r="J31" s="1">
        <f t="shared" si="17"/>
        <v>1.6852913789334305</v>
      </c>
    </row>
    <row r="32" spans="1:12" x14ac:dyDescent="0.3">
      <c r="A32" s="1">
        <f t="shared" si="18"/>
        <v>225001</v>
      </c>
      <c r="E32" s="1">
        <f t="shared" si="15"/>
        <v>608979.70145704236</v>
      </c>
      <c r="F32" s="2">
        <f t="shared" si="19"/>
        <v>608.97970145704232</v>
      </c>
      <c r="G32">
        <f t="shared" si="19"/>
        <v>0.60897970145704228</v>
      </c>
      <c r="H32" s="7">
        <f t="shared" si="16"/>
        <v>1.1312596623886209E-3</v>
      </c>
      <c r="I32" s="8">
        <f t="shared" si="20"/>
        <v>27680895.520774651</v>
      </c>
      <c r="J32" s="1">
        <f t="shared" si="17"/>
        <v>1.8959517479982639</v>
      </c>
    </row>
    <row r="33" spans="1:10" x14ac:dyDescent="0.3">
      <c r="A33" s="1">
        <f t="shared" si="18"/>
        <v>250001</v>
      </c>
      <c r="E33" s="1">
        <f t="shared" si="15"/>
        <v>676643.81200066698</v>
      </c>
      <c r="F33" s="2">
        <f t="shared" si="19"/>
        <v>676.64381200066703</v>
      </c>
      <c r="G33">
        <f t="shared" si="19"/>
        <v>0.67664381200066703</v>
      </c>
      <c r="H33" s="7">
        <f t="shared" si="16"/>
        <v>1.2569546217875373E-3</v>
      </c>
      <c r="I33" s="8">
        <f t="shared" si="20"/>
        <v>30756536.909121227</v>
      </c>
      <c r="J33" s="1">
        <f t="shared" si="17"/>
        <v>2.1066121170630976</v>
      </c>
    </row>
    <row r="34" spans="1:10" x14ac:dyDescent="0.3">
      <c r="A34" s="1">
        <f t="shared" si="18"/>
        <v>275001</v>
      </c>
      <c r="E34" s="1">
        <f t="shared" si="15"/>
        <v>744307.92254429136</v>
      </c>
      <c r="F34" s="2">
        <f t="shared" si="19"/>
        <v>744.30792254429139</v>
      </c>
      <c r="G34">
        <f t="shared" si="19"/>
        <v>0.74430792254429134</v>
      </c>
      <c r="H34" s="7">
        <f t="shared" si="16"/>
        <v>1.382649581186453E-3</v>
      </c>
      <c r="I34" s="8">
        <f t="shared" si="20"/>
        <v>33832178.297467791</v>
      </c>
      <c r="J34" s="1">
        <f t="shared" si="17"/>
        <v>2.3172724861279308</v>
      </c>
    </row>
    <row r="35" spans="1:10" x14ac:dyDescent="0.3">
      <c r="A35" s="1">
        <f t="shared" si="18"/>
        <v>300001</v>
      </c>
      <c r="E35" s="1">
        <f t="shared" si="15"/>
        <v>811972.03308791586</v>
      </c>
      <c r="F35" s="2">
        <f t="shared" si="19"/>
        <v>811.97203308791586</v>
      </c>
      <c r="G35">
        <f t="shared" si="19"/>
        <v>0.81197203308791588</v>
      </c>
      <c r="H35" s="7">
        <f t="shared" si="16"/>
        <v>1.5083445405853692E-3</v>
      </c>
      <c r="I35" s="8">
        <f t="shared" si="20"/>
        <v>36907819.685814358</v>
      </c>
      <c r="J35" s="1">
        <f t="shared" si="17"/>
        <v>2.527932855192764</v>
      </c>
    </row>
    <row r="36" spans="1:10" x14ac:dyDescent="0.3">
      <c r="A36" s="1">
        <f t="shared" si="18"/>
        <v>325001</v>
      </c>
      <c r="E36" s="1">
        <f t="shared" si="15"/>
        <v>879636.14363154047</v>
      </c>
      <c r="F36" s="2">
        <f t="shared" si="19"/>
        <v>879.63614363154045</v>
      </c>
      <c r="G36">
        <f t="shared" si="19"/>
        <v>0.87963614363154041</v>
      </c>
      <c r="H36" s="7">
        <f t="shared" si="16"/>
        <v>1.6340394999842854E-3</v>
      </c>
      <c r="I36" s="8">
        <f t="shared" si="20"/>
        <v>39983461.074160926</v>
      </c>
      <c r="J36" s="1">
        <f t="shared" si="17"/>
        <v>2.7385932242575977</v>
      </c>
    </row>
    <row r="37" spans="1:10" x14ac:dyDescent="0.3">
      <c r="A37" s="1">
        <f t="shared" si="18"/>
        <v>350001</v>
      </c>
      <c r="E37" s="1">
        <f t="shared" si="15"/>
        <v>947300.25417516497</v>
      </c>
      <c r="F37" s="2">
        <f t="shared" si="19"/>
        <v>947.30025417516492</v>
      </c>
      <c r="G37">
        <f t="shared" si="19"/>
        <v>0.94730025417516495</v>
      </c>
      <c r="H37" s="7">
        <f t="shared" si="16"/>
        <v>1.7597344593832016E-3</v>
      </c>
      <c r="I37" s="8">
        <f t="shared" si="20"/>
        <v>43059102.462507494</v>
      </c>
      <c r="J37" s="1">
        <f t="shared" si="17"/>
        <v>2.9492535933224309</v>
      </c>
    </row>
    <row r="38" spans="1:10" x14ac:dyDescent="0.3">
      <c r="A38" s="1">
        <f t="shared" si="18"/>
        <v>375001</v>
      </c>
      <c r="E38" s="1">
        <f t="shared" si="15"/>
        <v>1014964.3647187896</v>
      </c>
      <c r="F38" s="2">
        <f t="shared" si="19"/>
        <v>1014.9643647187896</v>
      </c>
      <c r="G38">
        <f t="shared" si="19"/>
        <v>1.0149643647187896</v>
      </c>
      <c r="H38" s="7">
        <f t="shared" si="16"/>
        <v>1.8854294187821178E-3</v>
      </c>
      <c r="I38" s="8">
        <f t="shared" si="20"/>
        <v>46134743.850854069</v>
      </c>
      <c r="J38" s="1">
        <f t="shared" si="17"/>
        <v>3.159913962387265</v>
      </c>
    </row>
    <row r="39" spans="1:10" x14ac:dyDescent="0.3">
      <c r="A39" s="1">
        <f t="shared" si="18"/>
        <v>400001</v>
      </c>
      <c r="E39" s="1">
        <f t="shared" si="15"/>
        <v>1082628.475262414</v>
      </c>
      <c r="F39" s="2">
        <f t="shared" si="19"/>
        <v>1082.628475262414</v>
      </c>
      <c r="G39">
        <f t="shared" si="19"/>
        <v>1.082628475262414</v>
      </c>
      <c r="H39" s="7">
        <f t="shared" si="16"/>
        <v>2.0111243781810338E-3</v>
      </c>
      <c r="I39" s="8">
        <f t="shared" si="20"/>
        <v>49210385.239200637</v>
      </c>
      <c r="J39" s="1">
        <f t="shared" si="17"/>
        <v>3.3705743314520986</v>
      </c>
    </row>
    <row r="40" spans="1:10" x14ac:dyDescent="0.3">
      <c r="A40" s="1">
        <f t="shared" si="18"/>
        <v>425001</v>
      </c>
      <c r="E40" s="1">
        <f t="shared" si="15"/>
        <v>1150292.5858060387</v>
      </c>
      <c r="F40" s="2">
        <f t="shared" si="19"/>
        <v>1150.2925858060387</v>
      </c>
      <c r="G40">
        <f t="shared" si="19"/>
        <v>1.1502925858060387</v>
      </c>
      <c r="H40" s="7">
        <f t="shared" si="16"/>
        <v>2.1368193375799504E-3</v>
      </c>
      <c r="I40" s="8">
        <f t="shared" si="20"/>
        <v>52286026.627547212</v>
      </c>
      <c r="J40" s="1">
        <f t="shared" si="17"/>
        <v>3.5812347005169318</v>
      </c>
    </row>
    <row r="41" spans="1:10" x14ac:dyDescent="0.3">
      <c r="A41" s="1">
        <f t="shared" si="18"/>
        <v>450001</v>
      </c>
      <c r="E41" s="1">
        <f t="shared" si="15"/>
        <v>1217956.696349663</v>
      </c>
      <c r="F41" s="2">
        <f t="shared" si="19"/>
        <v>1217.9566963496629</v>
      </c>
      <c r="G41">
        <f t="shared" si="19"/>
        <v>1.2179566963496629</v>
      </c>
      <c r="H41" s="7">
        <f t="shared" si="16"/>
        <v>2.2625142969788657E-3</v>
      </c>
      <c r="I41" s="8">
        <f t="shared" si="20"/>
        <v>55361668.015893772</v>
      </c>
      <c r="J41" s="1">
        <f t="shared" si="17"/>
        <v>3.7918950695817655</v>
      </c>
    </row>
    <row r="42" spans="1:10" x14ac:dyDescent="0.3">
      <c r="A42" s="1">
        <f t="shared" si="18"/>
        <v>475001</v>
      </c>
      <c r="E42" s="1">
        <f t="shared" si="15"/>
        <v>1285620.8068932875</v>
      </c>
      <c r="F42" s="2">
        <f t="shared" si="19"/>
        <v>1285.6208068932874</v>
      </c>
      <c r="G42">
        <f t="shared" si="19"/>
        <v>1.2856208068932875</v>
      </c>
      <c r="H42" s="7">
        <f t="shared" si="16"/>
        <v>2.3882092563777819E-3</v>
      </c>
      <c r="I42" s="8">
        <f t="shared" si="20"/>
        <v>58437309.40424034</v>
      </c>
      <c r="J42" s="1">
        <f t="shared" si="17"/>
        <v>4.0025554386465991</v>
      </c>
    </row>
    <row r="43" spans="1:10" x14ac:dyDescent="0.3">
      <c r="A43" s="1">
        <f t="shared" si="18"/>
        <v>500001</v>
      </c>
      <c r="E43" s="1">
        <f t="shared" si="15"/>
        <v>1353284.917436912</v>
      </c>
      <c r="F43" s="2">
        <f t="shared" si="19"/>
        <v>1353.2849174369119</v>
      </c>
      <c r="G43">
        <f t="shared" si="19"/>
        <v>1.3532849174369119</v>
      </c>
      <c r="H43" s="7">
        <f t="shared" si="16"/>
        <v>2.5139042157766981E-3</v>
      </c>
      <c r="I43" s="8">
        <f t="shared" si="20"/>
        <v>61512950.792586915</v>
      </c>
      <c r="J43" s="1">
        <f t="shared" si="17"/>
        <v>4.2132158077114328</v>
      </c>
    </row>
    <row r="44" spans="1:10" x14ac:dyDescent="0.3">
      <c r="A44" s="1">
        <f t="shared" si="18"/>
        <v>525001</v>
      </c>
      <c r="E44" s="1">
        <f t="shared" si="15"/>
        <v>1420949.0279805365</v>
      </c>
      <c r="F44" s="2">
        <f t="shared" si="19"/>
        <v>1420.9490279805364</v>
      </c>
      <c r="G44">
        <f t="shared" si="19"/>
        <v>1.4209490279805363</v>
      </c>
      <c r="H44" s="7">
        <f t="shared" si="16"/>
        <v>2.6395991751756139E-3</v>
      </c>
      <c r="I44" s="8">
        <f t="shared" si="20"/>
        <v>64588592.180933475</v>
      </c>
      <c r="J44" s="1">
        <f t="shared" si="17"/>
        <v>4.4238761767762655</v>
      </c>
    </row>
    <row r="45" spans="1:10" x14ac:dyDescent="0.3">
      <c r="A45" s="1">
        <f t="shared" si="18"/>
        <v>550001</v>
      </c>
      <c r="E45" s="1">
        <f t="shared" si="15"/>
        <v>1488613.1385241612</v>
      </c>
      <c r="F45" s="2">
        <f t="shared" si="19"/>
        <v>1488.6131385241613</v>
      </c>
      <c r="G45">
        <f t="shared" si="19"/>
        <v>1.4886131385241612</v>
      </c>
      <c r="H45" s="7">
        <f t="shared" si="16"/>
        <v>2.7652941345745309E-3</v>
      </c>
      <c r="I45" s="8">
        <f t="shared" si="20"/>
        <v>67664233.569280043</v>
      </c>
      <c r="J45" s="1">
        <f t="shared" si="17"/>
        <v>4.6345365458410983</v>
      </c>
    </row>
    <row r="46" spans="1:10" x14ac:dyDescent="0.3">
      <c r="A46" s="1">
        <f t="shared" si="18"/>
        <v>575001</v>
      </c>
      <c r="E46" s="1">
        <f t="shared" si="15"/>
        <v>1556277.2490677857</v>
      </c>
      <c r="F46" s="2">
        <f t="shared" si="19"/>
        <v>1556.2772490677858</v>
      </c>
      <c r="G46">
        <f t="shared" si="19"/>
        <v>1.5562772490677859</v>
      </c>
      <c r="H46" s="7">
        <f t="shared" si="16"/>
        <v>2.8909890939734471E-3</v>
      </c>
      <c r="I46" s="8">
        <f t="shared" si="20"/>
        <v>70739874.957626626</v>
      </c>
      <c r="J46" s="1">
        <f t="shared" si="17"/>
        <v>4.8451969149059329</v>
      </c>
    </row>
    <row r="47" spans="1:10" x14ac:dyDescent="0.3">
      <c r="A47" s="1">
        <f t="shared" si="18"/>
        <v>600001</v>
      </c>
      <c r="E47" s="1">
        <f t="shared" si="15"/>
        <v>1623941.3596114099</v>
      </c>
      <c r="F47" s="2">
        <f t="shared" si="19"/>
        <v>1623.94135961141</v>
      </c>
      <c r="G47">
        <f t="shared" si="19"/>
        <v>1.6239413596114101</v>
      </c>
      <c r="H47" s="7">
        <f t="shared" si="16"/>
        <v>3.0166840533723625E-3</v>
      </c>
      <c r="I47" s="8">
        <f t="shared" si="20"/>
        <v>73815516.345973179</v>
      </c>
      <c r="J47" s="1">
        <f t="shared" si="17"/>
        <v>5.0558572839707656</v>
      </c>
    </row>
    <row r="48" spans="1:10" x14ac:dyDescent="0.3">
      <c r="A48" s="1">
        <f t="shared" si="18"/>
        <v>625001</v>
      </c>
      <c r="E48" s="1">
        <f t="shared" si="15"/>
        <v>1691605.4701550347</v>
      </c>
      <c r="F48" s="2">
        <f t="shared" si="19"/>
        <v>1691.6054701550347</v>
      </c>
      <c r="G48">
        <f t="shared" si="19"/>
        <v>1.6916054701550347</v>
      </c>
      <c r="H48" s="7">
        <f t="shared" si="16"/>
        <v>3.1423790127712791E-3</v>
      </c>
      <c r="I48" s="8">
        <f t="shared" si="20"/>
        <v>76891157.734319761</v>
      </c>
      <c r="J48" s="1">
        <f t="shared" si="17"/>
        <v>5.2665176530356002</v>
      </c>
    </row>
    <row r="49" spans="1:10" x14ac:dyDescent="0.3">
      <c r="A49" s="1">
        <f t="shared" si="18"/>
        <v>650001</v>
      </c>
      <c r="E49" s="1">
        <f t="shared" si="15"/>
        <v>1759269.5806986589</v>
      </c>
      <c r="F49" s="2">
        <f t="shared" si="19"/>
        <v>1759.269580698659</v>
      </c>
      <c r="G49">
        <f t="shared" si="19"/>
        <v>1.7592695806986589</v>
      </c>
      <c r="H49" s="7">
        <f t="shared" si="16"/>
        <v>3.2680739721701944E-3</v>
      </c>
      <c r="I49" s="8">
        <f t="shared" si="20"/>
        <v>79966799.122666314</v>
      </c>
      <c r="J49" s="1">
        <f t="shared" si="17"/>
        <v>5.4771780221004329</v>
      </c>
    </row>
    <row r="50" spans="1:10" x14ac:dyDescent="0.3">
      <c r="A50" s="1">
        <f t="shared" si="18"/>
        <v>675001</v>
      </c>
      <c r="E50" s="1">
        <f t="shared" si="15"/>
        <v>1826933.6912422837</v>
      </c>
      <c r="F50" s="2">
        <f t="shared" si="19"/>
        <v>1826.9336912422837</v>
      </c>
      <c r="G50">
        <f t="shared" si="19"/>
        <v>1.8269336912422836</v>
      </c>
      <c r="H50" s="7">
        <f t="shared" si="16"/>
        <v>3.393768931569111E-3</v>
      </c>
      <c r="I50" s="8">
        <f t="shared" si="20"/>
        <v>83042440.511012897</v>
      </c>
      <c r="J50" s="1">
        <f t="shared" si="17"/>
        <v>5.6878383911652675</v>
      </c>
    </row>
    <row r="51" spans="1:10" x14ac:dyDescent="0.3">
      <c r="A51" s="1">
        <f t="shared" si="18"/>
        <v>700001</v>
      </c>
      <c r="E51" s="1">
        <f t="shared" si="15"/>
        <v>1894597.8017859082</v>
      </c>
      <c r="F51" s="2">
        <f t="shared" si="19"/>
        <v>1894.5978017859081</v>
      </c>
      <c r="G51">
        <f t="shared" si="19"/>
        <v>1.8945978017859082</v>
      </c>
      <c r="H51" s="7">
        <f t="shared" si="16"/>
        <v>3.5194638909680272E-3</v>
      </c>
      <c r="I51" s="8">
        <f t="shared" si="20"/>
        <v>86118081.899359465</v>
      </c>
      <c r="J51" s="1">
        <f t="shared" si="17"/>
        <v>5.8984987602301002</v>
      </c>
    </row>
    <row r="52" spans="1:10" x14ac:dyDescent="0.3">
      <c r="A52" s="1">
        <f t="shared" si="18"/>
        <v>725001</v>
      </c>
      <c r="E52" s="1">
        <f t="shared" si="15"/>
        <v>1962261.9123295324</v>
      </c>
      <c r="F52" s="2">
        <f t="shared" si="19"/>
        <v>1962.2619123295324</v>
      </c>
      <c r="G52">
        <f t="shared" si="19"/>
        <v>1.9622619123295324</v>
      </c>
      <c r="H52" s="7">
        <f t="shared" si="16"/>
        <v>3.6451588503669426E-3</v>
      </c>
      <c r="I52" s="8">
        <f t="shared" si="20"/>
        <v>89193723.287706017</v>
      </c>
      <c r="J52" s="1">
        <f t="shared" si="17"/>
        <v>6.109159129294933</v>
      </c>
    </row>
    <row r="53" spans="1:10" x14ac:dyDescent="0.3">
      <c r="A53" s="1">
        <f t="shared" si="18"/>
        <v>750001</v>
      </c>
      <c r="E53" s="1">
        <f t="shared" si="15"/>
        <v>2029926.0228731572</v>
      </c>
      <c r="F53" s="2">
        <f t="shared" si="19"/>
        <v>2029.9260228731571</v>
      </c>
      <c r="G53">
        <f t="shared" si="19"/>
        <v>2.0299260228731573</v>
      </c>
      <c r="H53" s="7">
        <f t="shared" si="16"/>
        <v>3.7708538097658596E-3</v>
      </c>
      <c r="I53" s="8">
        <f t="shared" si="20"/>
        <v>92269364.6760526</v>
      </c>
      <c r="J53" s="1">
        <f t="shared" si="17"/>
        <v>6.3198194983597666</v>
      </c>
    </row>
    <row r="54" spans="1:10" x14ac:dyDescent="0.3">
      <c r="A54" s="1">
        <f t="shared" si="18"/>
        <v>775001</v>
      </c>
      <c r="E54" s="1">
        <f t="shared" si="15"/>
        <v>2097590.1334167817</v>
      </c>
      <c r="F54" s="2">
        <f t="shared" si="19"/>
        <v>2097.5901334167816</v>
      </c>
      <c r="G54">
        <f t="shared" si="19"/>
        <v>2.0975901334167815</v>
      </c>
      <c r="H54" s="7">
        <f t="shared" si="16"/>
        <v>3.896548769164775E-3</v>
      </c>
      <c r="I54" s="8">
        <f t="shared" si="20"/>
        <v>95345006.064399168</v>
      </c>
      <c r="J54" s="1">
        <f t="shared" si="17"/>
        <v>6.5304798674246003</v>
      </c>
    </row>
    <row r="55" spans="1:10" x14ac:dyDescent="0.3">
      <c r="A55" s="1">
        <f t="shared" si="18"/>
        <v>800001</v>
      </c>
      <c r="E55" s="1">
        <f t="shared" si="15"/>
        <v>2165254.2439604062</v>
      </c>
      <c r="F55" s="2">
        <f t="shared" si="19"/>
        <v>2165.2542439604063</v>
      </c>
      <c r="G55">
        <f t="shared" si="19"/>
        <v>2.1652542439604061</v>
      </c>
      <c r="H55" s="7">
        <f t="shared" si="16"/>
        <v>4.0222437285636911E-3</v>
      </c>
      <c r="I55" s="8">
        <f t="shared" si="20"/>
        <v>98420647.452745736</v>
      </c>
      <c r="J55" s="1">
        <f t="shared" si="17"/>
        <v>6.7411402364894348</v>
      </c>
    </row>
    <row r="56" spans="1:10" x14ac:dyDescent="0.3">
      <c r="A56" s="1">
        <f t="shared" si="18"/>
        <v>825001</v>
      </c>
      <c r="E56" s="1">
        <f t="shared" si="15"/>
        <v>2232918.3545040307</v>
      </c>
      <c r="F56" s="2">
        <f t="shared" si="19"/>
        <v>2232.9183545040305</v>
      </c>
      <c r="G56">
        <f t="shared" si="19"/>
        <v>2.2329183545040303</v>
      </c>
      <c r="H56" s="7">
        <f t="shared" si="16"/>
        <v>4.1479386879626073E-3</v>
      </c>
      <c r="I56" s="8">
        <f t="shared" si="20"/>
        <v>101496288.8410923</v>
      </c>
      <c r="J56" s="1">
        <f t="shared" si="17"/>
        <v>6.9518006055542676</v>
      </c>
    </row>
    <row r="57" spans="1:10" x14ac:dyDescent="0.3">
      <c r="A57" s="1">
        <f t="shared" si="18"/>
        <v>850001</v>
      </c>
      <c r="E57" s="1">
        <f t="shared" si="15"/>
        <v>2300582.4650476552</v>
      </c>
      <c r="F57" s="2">
        <f t="shared" si="19"/>
        <v>2300.5824650476552</v>
      </c>
      <c r="G57">
        <f t="shared" si="19"/>
        <v>2.3005824650476554</v>
      </c>
      <c r="H57" s="7">
        <f t="shared" si="16"/>
        <v>4.2736336473615244E-3</v>
      </c>
      <c r="I57" s="8">
        <f t="shared" si="20"/>
        <v>104571930.22943887</v>
      </c>
      <c r="J57" s="1">
        <f t="shared" si="17"/>
        <v>7.1624609746191013</v>
      </c>
    </row>
    <row r="58" spans="1:10" x14ac:dyDescent="0.3">
      <c r="A58" s="1">
        <f t="shared" si="18"/>
        <v>875001</v>
      </c>
      <c r="E58" s="1">
        <f t="shared" si="15"/>
        <v>2368246.5755912801</v>
      </c>
      <c r="F58" s="2">
        <f t="shared" si="19"/>
        <v>2368.2465755912799</v>
      </c>
      <c r="G58">
        <f t="shared" si="19"/>
        <v>2.36824657559128</v>
      </c>
      <c r="H58" s="7">
        <f t="shared" si="16"/>
        <v>4.3993286067604406E-3</v>
      </c>
      <c r="I58" s="8">
        <f t="shared" si="20"/>
        <v>107647571.61778545</v>
      </c>
      <c r="J58" s="1">
        <f t="shared" si="17"/>
        <v>7.3731213436839349</v>
      </c>
    </row>
    <row r="59" spans="1:10" x14ac:dyDescent="0.3">
      <c r="A59" s="1">
        <f t="shared" si="18"/>
        <v>900001</v>
      </c>
      <c r="E59" s="1">
        <f t="shared" si="15"/>
        <v>2435910.6861349042</v>
      </c>
      <c r="F59" s="2">
        <f t="shared" si="19"/>
        <v>2435.9106861349042</v>
      </c>
      <c r="G59">
        <f t="shared" si="19"/>
        <v>2.4359106861349042</v>
      </c>
      <c r="H59" s="7">
        <f t="shared" si="16"/>
        <v>4.5250235661593559E-3</v>
      </c>
      <c r="I59" s="8">
        <f t="shared" si="20"/>
        <v>110723213.00613202</v>
      </c>
      <c r="J59" s="1">
        <f t="shared" si="17"/>
        <v>7.5837817127487694</v>
      </c>
    </row>
    <row r="60" spans="1:10" x14ac:dyDescent="0.3">
      <c r="A60" s="1">
        <f t="shared" si="18"/>
        <v>925001</v>
      </c>
      <c r="E60" s="1">
        <f t="shared" si="15"/>
        <v>2503574.7966785291</v>
      </c>
      <c r="F60" s="2">
        <f t="shared" si="19"/>
        <v>2503.5747966785293</v>
      </c>
      <c r="G60">
        <f t="shared" si="19"/>
        <v>2.5035747966785293</v>
      </c>
      <c r="H60" s="7">
        <f t="shared" si="16"/>
        <v>4.650718525558273E-3</v>
      </c>
      <c r="I60" s="8">
        <f t="shared" si="20"/>
        <v>113798854.3944786</v>
      </c>
      <c r="J60" s="1">
        <f t="shared" si="17"/>
        <v>7.7944420818136031</v>
      </c>
    </row>
    <row r="61" spans="1:10" x14ac:dyDescent="0.3">
      <c r="A61" s="1">
        <f t="shared" si="18"/>
        <v>950001</v>
      </c>
      <c r="E61" s="1">
        <f t="shared" si="15"/>
        <v>2571238.9072221532</v>
      </c>
      <c r="F61" s="2">
        <f t="shared" si="19"/>
        <v>2571.2389072221531</v>
      </c>
      <c r="G61">
        <f t="shared" si="19"/>
        <v>2.5712389072221531</v>
      </c>
      <c r="H61" s="7">
        <f t="shared" si="16"/>
        <v>4.7764134849571883E-3</v>
      </c>
      <c r="I61" s="8">
        <f t="shared" si="20"/>
        <v>116874495.78282514</v>
      </c>
      <c r="J61" s="1">
        <f t="shared" si="17"/>
        <v>8.0051024508784341</v>
      </c>
    </row>
    <row r="62" spans="1:10" x14ac:dyDescent="0.3">
      <c r="A62" s="1">
        <f t="shared" si="18"/>
        <v>975001</v>
      </c>
      <c r="E62" s="1">
        <f t="shared" si="15"/>
        <v>2638903.0177657777</v>
      </c>
      <c r="F62" s="2">
        <f t="shared" si="19"/>
        <v>2638.9030177657778</v>
      </c>
      <c r="G62">
        <f t="shared" si="19"/>
        <v>2.6389030177657777</v>
      </c>
      <c r="H62" s="7">
        <f t="shared" si="16"/>
        <v>4.9021084443561045E-3</v>
      </c>
      <c r="I62" s="8">
        <f t="shared" si="20"/>
        <v>119950137.17117171</v>
      </c>
      <c r="J62" s="1">
        <f t="shared" si="17"/>
        <v>8.2157628199432686</v>
      </c>
    </row>
    <row r="63" spans="1:10" x14ac:dyDescent="0.3">
      <c r="A63" s="1">
        <f t="shared" si="18"/>
        <v>1000001</v>
      </c>
      <c r="E63" s="1">
        <f t="shared" si="15"/>
        <v>2706567.1283094026</v>
      </c>
      <c r="F63" s="2">
        <f t="shared" si="19"/>
        <v>2706.5671283094025</v>
      </c>
      <c r="G63">
        <f t="shared" si="19"/>
        <v>2.7065671283094024</v>
      </c>
      <c r="H63" s="7">
        <f t="shared" si="16"/>
        <v>5.0278034037550207E-3</v>
      </c>
      <c r="I63" s="8">
        <f t="shared" si="20"/>
        <v>123025778.55951829</v>
      </c>
      <c r="J63" s="1">
        <f t="shared" si="17"/>
        <v>8.4264231890081032</v>
      </c>
    </row>
    <row r="64" spans="1:10" x14ac:dyDescent="0.3">
      <c r="A64" s="1"/>
      <c r="E64" s="1"/>
      <c r="F64" s="2"/>
      <c r="H64" s="7"/>
      <c r="I64" s="8"/>
      <c r="J64" s="1"/>
    </row>
    <row r="65" spans="1:10" x14ac:dyDescent="0.3">
      <c r="A65" s="1"/>
      <c r="E65" s="1"/>
      <c r="F65" s="2"/>
      <c r="H65" s="7"/>
      <c r="I65" s="8"/>
      <c r="J65" s="1"/>
    </row>
    <row r="66" spans="1:10" x14ac:dyDescent="0.3">
      <c r="A66" s="1"/>
      <c r="E66" s="1"/>
      <c r="F66" s="2"/>
      <c r="H66" s="7"/>
      <c r="I66" s="8"/>
      <c r="J66" s="1"/>
    </row>
    <row r="67" spans="1:10" x14ac:dyDescent="0.3">
      <c r="A67" s="1"/>
      <c r="E67" s="1"/>
      <c r="F67" s="2"/>
      <c r="H67" s="7"/>
      <c r="I67" s="8"/>
      <c r="J67" s="1"/>
    </row>
    <row r="68" spans="1:10" x14ac:dyDescent="0.3">
      <c r="A68" s="1"/>
      <c r="E68" s="1"/>
      <c r="F68" s="2"/>
      <c r="H68" s="7"/>
      <c r="I68" s="8"/>
      <c r="J68" s="1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"/>
  <sheetViews>
    <sheetView tabSelected="1" topLeftCell="B2" workbookViewId="0">
      <selection activeCell="H7" sqref="H7"/>
    </sheetView>
  </sheetViews>
  <sheetFormatPr baseColWidth="10" defaultRowHeight="14.4" x14ac:dyDescent="0.3"/>
  <cols>
    <col min="1" max="1" width="23.88671875" bestFit="1" customWidth="1"/>
    <col min="3" max="3" width="14.6640625" bestFit="1" customWidth="1"/>
    <col min="5" max="5" width="12.6640625" bestFit="1" customWidth="1"/>
    <col min="6" max="6" width="13.77734375" bestFit="1" customWidth="1"/>
    <col min="7" max="7" width="19.77734375" bestFit="1" customWidth="1"/>
    <col min="8" max="8" width="19.33203125" bestFit="1" customWidth="1"/>
    <col min="9" max="9" width="13.5546875" bestFit="1" customWidth="1"/>
    <col min="12" max="12" width="14.44140625" bestFit="1" customWidth="1"/>
    <col min="13" max="13" width="14.33203125" bestFit="1" customWidth="1"/>
    <col min="18" max="18" width="13.77734375" bestFit="1" customWidth="1"/>
    <col min="19" max="19" width="14.6640625" bestFit="1" customWidth="1"/>
  </cols>
  <sheetData>
    <row r="1" spans="1:19" x14ac:dyDescent="0.3">
      <c r="A1" t="s">
        <v>8</v>
      </c>
      <c r="C1" s="1">
        <v>625534604000</v>
      </c>
      <c r="D1" t="s">
        <v>15</v>
      </c>
    </row>
    <row r="2" spans="1:19" x14ac:dyDescent="0.3">
      <c r="A2" t="s">
        <v>56</v>
      </c>
      <c r="C2" s="1">
        <f>+'Aktueller Stand'!C6+'Aktueller Stand'!C7</f>
        <v>45067927</v>
      </c>
      <c r="D2" t="s">
        <v>58</v>
      </c>
    </row>
    <row r="3" spans="1:19" x14ac:dyDescent="0.3">
      <c r="A3" t="s">
        <v>59</v>
      </c>
      <c r="C3" s="1">
        <f>+C1/C2</f>
        <v>13879.817547410157</v>
      </c>
      <c r="D3" t="s">
        <v>15</v>
      </c>
      <c r="F3" t="s">
        <v>13</v>
      </c>
      <c r="G3" t="s">
        <v>97</v>
      </c>
    </row>
    <row r="4" spans="1:19" x14ac:dyDescent="0.3">
      <c r="A4" t="s">
        <v>62</v>
      </c>
      <c r="C4" s="2">
        <v>1</v>
      </c>
      <c r="D4" t="s">
        <v>65</v>
      </c>
      <c r="F4">
        <v>55</v>
      </c>
      <c r="G4">
        <v>2.1</v>
      </c>
    </row>
    <row r="5" spans="1:19" x14ac:dyDescent="0.3">
      <c r="A5" t="s">
        <v>64</v>
      </c>
      <c r="C5">
        <v>2.1</v>
      </c>
      <c r="D5" t="s">
        <v>66</v>
      </c>
    </row>
    <row r="6" spans="1:19" x14ac:dyDescent="0.3">
      <c r="A6" t="s">
        <v>68</v>
      </c>
      <c r="C6" s="1">
        <v>1400</v>
      </c>
    </row>
    <row r="7" spans="1:19" x14ac:dyDescent="0.3">
      <c r="L7" t="s">
        <v>82</v>
      </c>
    </row>
    <row r="8" spans="1:19" x14ac:dyDescent="0.3">
      <c r="D8" t="s">
        <v>63</v>
      </c>
      <c r="E8" t="s">
        <v>98</v>
      </c>
      <c r="F8" t="s">
        <v>67</v>
      </c>
      <c r="G8" t="s">
        <v>69</v>
      </c>
      <c r="H8" t="s">
        <v>70</v>
      </c>
      <c r="I8" t="s">
        <v>90</v>
      </c>
      <c r="J8" t="s">
        <v>83</v>
      </c>
      <c r="K8" t="s">
        <v>84</v>
      </c>
      <c r="L8" t="s">
        <v>85</v>
      </c>
      <c r="M8" t="s">
        <v>86</v>
      </c>
      <c r="N8" t="s">
        <v>87</v>
      </c>
      <c r="O8" t="s">
        <v>88</v>
      </c>
      <c r="P8" t="s">
        <v>89</v>
      </c>
      <c r="Q8" t="s">
        <v>92</v>
      </c>
      <c r="R8" t="s">
        <v>67</v>
      </c>
      <c r="S8" t="s">
        <v>91</v>
      </c>
    </row>
    <row r="9" spans="1:19" x14ac:dyDescent="0.3">
      <c r="A9" t="s">
        <v>43</v>
      </c>
      <c r="B9" s="4">
        <v>1</v>
      </c>
      <c r="C9" t="s">
        <v>62</v>
      </c>
      <c r="D9" s="1">
        <f>+B9*C$2</f>
        <v>45067927</v>
      </c>
      <c r="E9" s="1">
        <f>+C$1*B9*C$4/100</f>
        <v>6255346040</v>
      </c>
      <c r="F9" s="1">
        <f>+E9/C$5</f>
        <v>2978736209.5238094</v>
      </c>
      <c r="G9" s="1">
        <f>+F9/C$6</f>
        <v>2127668.7210884355</v>
      </c>
      <c r="H9" s="9">
        <f>+G9/365</f>
        <v>5829.2293728450286</v>
      </c>
      <c r="I9">
        <f>+H9/F$28</f>
        <v>8.3274705326357559</v>
      </c>
      <c r="J9" s="1">
        <f>+C$26*I9</f>
        <v>41.637352663178781</v>
      </c>
      <c r="K9" s="8">
        <v>84</v>
      </c>
      <c r="L9">
        <v>11</v>
      </c>
      <c r="M9">
        <v>8</v>
      </c>
      <c r="N9">
        <v>3</v>
      </c>
      <c r="O9">
        <f>+L9*D$23</f>
        <v>26.950000000000003</v>
      </c>
      <c r="P9">
        <f>+M9*C$24</f>
        <v>20.48</v>
      </c>
      <c r="Q9" s="10">
        <f>+O9*P9</f>
        <v>551.93600000000004</v>
      </c>
      <c r="R9">
        <f>+M9*L9*F$25</f>
        <v>12320</v>
      </c>
      <c r="S9" s="1">
        <f>+R9/H9</f>
        <v>2.1134869143066624</v>
      </c>
    </row>
    <row r="10" spans="1:19" x14ac:dyDescent="0.3">
      <c r="B10" s="5">
        <f t="shared" ref="B10:B18" si="0">+B9-0.1</f>
        <v>0.9</v>
      </c>
      <c r="C10" t="s">
        <v>62</v>
      </c>
      <c r="D10" s="1">
        <f t="shared" ref="D10:D17" si="1">+B10*C$2</f>
        <v>40561134.300000004</v>
      </c>
      <c r="E10" s="1">
        <f t="shared" ref="E10:E17" si="2">+C$1*B10*C$4/100</f>
        <v>5629811436</v>
      </c>
      <c r="F10" s="1">
        <f t="shared" ref="F10:F17" si="3">+E10/C$5</f>
        <v>2680862588.5714283</v>
      </c>
      <c r="G10" s="1">
        <f t="shared" ref="G10:G17" si="4">+F10/C$6</f>
        <v>1914901.8489795916</v>
      </c>
      <c r="H10" s="9">
        <f t="shared" ref="H10:H17" si="5">+G10/365</f>
        <v>5246.3064355605247</v>
      </c>
      <c r="I10">
        <f t="shared" ref="I10:I17" si="6">+H10/F$28</f>
        <v>7.494723479372178</v>
      </c>
      <c r="J10" s="1">
        <f t="shared" ref="J10:J17" si="7">+C$26*I10</f>
        <v>37.473617396860888</v>
      </c>
      <c r="K10" s="8">
        <f t="shared" ref="K10:K17" si="8">+J10*4</f>
        <v>149.89446958744355</v>
      </c>
      <c r="L10">
        <v>10</v>
      </c>
      <c r="M10">
        <v>8</v>
      </c>
      <c r="N10">
        <v>3</v>
      </c>
      <c r="O10">
        <f t="shared" ref="O10:O17" si="9">+L10*D$23</f>
        <v>24.5</v>
      </c>
      <c r="P10">
        <f t="shared" ref="P10:P17" si="10">+M10*C$24</f>
        <v>20.48</v>
      </c>
      <c r="Q10" s="10">
        <f t="shared" ref="Q10:Q17" si="11">+O10*P10</f>
        <v>501.76</v>
      </c>
      <c r="R10">
        <f t="shared" ref="R10:R17" si="12">+M10*L10*F$25</f>
        <v>11200</v>
      </c>
      <c r="S10" s="1">
        <f t="shared" ref="S10:S18" si="13">+R10/H10</f>
        <v>2.134835266976427</v>
      </c>
    </row>
    <row r="11" spans="1:19" x14ac:dyDescent="0.3">
      <c r="B11" s="5">
        <f t="shared" si="0"/>
        <v>0.8</v>
      </c>
      <c r="C11" t="s">
        <v>62</v>
      </c>
      <c r="D11" s="1">
        <f t="shared" si="1"/>
        <v>36054341.600000001</v>
      </c>
      <c r="E11" s="1">
        <f t="shared" si="2"/>
        <v>5004276832</v>
      </c>
      <c r="F11" s="1">
        <f t="shared" si="3"/>
        <v>2382988967.6190476</v>
      </c>
      <c r="G11" s="1">
        <f t="shared" si="4"/>
        <v>1702134.9768707482</v>
      </c>
      <c r="H11" s="9">
        <f t="shared" si="5"/>
        <v>4663.3834982760227</v>
      </c>
      <c r="I11">
        <f t="shared" si="6"/>
        <v>6.6619764261086036</v>
      </c>
      <c r="J11" s="1">
        <f t="shared" si="7"/>
        <v>33.309882130543016</v>
      </c>
      <c r="K11" s="8">
        <f t="shared" si="8"/>
        <v>133.23952852217207</v>
      </c>
      <c r="L11">
        <v>9</v>
      </c>
      <c r="M11">
        <v>8</v>
      </c>
      <c r="N11">
        <v>3</v>
      </c>
      <c r="O11">
        <f t="shared" si="9"/>
        <v>22.05</v>
      </c>
      <c r="P11">
        <f t="shared" si="10"/>
        <v>20.48</v>
      </c>
      <c r="Q11" s="10">
        <f t="shared" si="11"/>
        <v>451.584</v>
      </c>
      <c r="R11">
        <f t="shared" si="12"/>
        <v>10080</v>
      </c>
      <c r="S11" s="1">
        <f t="shared" si="13"/>
        <v>2.161520707813632</v>
      </c>
    </row>
    <row r="12" spans="1:19" x14ac:dyDescent="0.3">
      <c r="B12" s="5">
        <f t="shared" si="0"/>
        <v>0.70000000000000007</v>
      </c>
      <c r="C12" t="s">
        <v>62</v>
      </c>
      <c r="D12" s="1">
        <f t="shared" si="1"/>
        <v>31547548.900000002</v>
      </c>
      <c r="E12" s="1">
        <f t="shared" si="2"/>
        <v>4378742228.000001</v>
      </c>
      <c r="F12" s="1">
        <f t="shared" si="3"/>
        <v>2085115346.666667</v>
      </c>
      <c r="G12" s="1">
        <f t="shared" si="4"/>
        <v>1489368.104761905</v>
      </c>
      <c r="H12" s="9">
        <f t="shared" si="5"/>
        <v>4080.4605609915207</v>
      </c>
      <c r="I12">
        <f t="shared" si="6"/>
        <v>5.8292293728450293</v>
      </c>
      <c r="J12" s="1">
        <f t="shared" si="7"/>
        <v>29.146146864225145</v>
      </c>
      <c r="K12" s="8">
        <f t="shared" si="8"/>
        <v>116.58458745690058</v>
      </c>
      <c r="L12">
        <v>8</v>
      </c>
      <c r="M12">
        <v>8</v>
      </c>
      <c r="N12">
        <v>3</v>
      </c>
      <c r="O12">
        <f t="shared" si="9"/>
        <v>19.600000000000001</v>
      </c>
      <c r="P12">
        <f t="shared" si="10"/>
        <v>20.48</v>
      </c>
      <c r="Q12" s="10">
        <f t="shared" si="11"/>
        <v>401.40800000000002</v>
      </c>
      <c r="R12">
        <f t="shared" si="12"/>
        <v>8960</v>
      </c>
      <c r="S12" s="1">
        <f t="shared" si="13"/>
        <v>2.1958305603186097</v>
      </c>
    </row>
    <row r="13" spans="1:19" x14ac:dyDescent="0.3">
      <c r="B13" s="5">
        <f t="shared" si="0"/>
        <v>0.60000000000000009</v>
      </c>
      <c r="C13" t="s">
        <v>62</v>
      </c>
      <c r="D13" s="1">
        <f t="shared" si="1"/>
        <v>27040756.200000003</v>
      </c>
      <c r="E13" s="1">
        <f t="shared" si="2"/>
        <v>3753207624.0000005</v>
      </c>
      <c r="F13" s="1">
        <f t="shared" si="3"/>
        <v>1787241725.7142859</v>
      </c>
      <c r="G13" s="1">
        <f t="shared" si="4"/>
        <v>1276601.2326530614</v>
      </c>
      <c r="H13" s="9">
        <f t="shared" si="5"/>
        <v>3497.5376237070177</v>
      </c>
      <c r="I13">
        <f t="shared" si="6"/>
        <v>4.9964823195814541</v>
      </c>
      <c r="J13" s="1">
        <f t="shared" si="7"/>
        <v>24.982411597907269</v>
      </c>
      <c r="K13" s="8">
        <f t="shared" si="8"/>
        <v>99.929646391629078</v>
      </c>
      <c r="L13">
        <v>7</v>
      </c>
      <c r="M13">
        <v>8</v>
      </c>
      <c r="N13">
        <v>3</v>
      </c>
      <c r="O13">
        <f t="shared" si="9"/>
        <v>17.150000000000002</v>
      </c>
      <c r="P13">
        <f t="shared" si="10"/>
        <v>20.48</v>
      </c>
      <c r="Q13" s="10">
        <f t="shared" si="11"/>
        <v>351.23200000000003</v>
      </c>
      <c r="R13">
        <f t="shared" si="12"/>
        <v>7840</v>
      </c>
      <c r="S13" s="1">
        <f t="shared" si="13"/>
        <v>2.2415770303252476</v>
      </c>
    </row>
    <row r="14" spans="1:19" x14ac:dyDescent="0.3">
      <c r="B14" s="5">
        <f t="shared" si="0"/>
        <v>0.50000000000000011</v>
      </c>
      <c r="C14" t="s">
        <v>62</v>
      </c>
      <c r="D14" s="1">
        <f t="shared" si="1"/>
        <v>22533963.500000004</v>
      </c>
      <c r="E14" s="1">
        <f t="shared" si="2"/>
        <v>3127673020.0000005</v>
      </c>
      <c r="F14" s="1">
        <f t="shared" si="3"/>
        <v>1489368104.761905</v>
      </c>
      <c r="G14" s="1">
        <f t="shared" si="4"/>
        <v>1063834.3605442178</v>
      </c>
      <c r="H14" s="9">
        <f t="shared" si="5"/>
        <v>2914.6146864225143</v>
      </c>
      <c r="I14">
        <f t="shared" si="6"/>
        <v>4.1637352663178779</v>
      </c>
      <c r="J14" s="1">
        <f t="shared" si="7"/>
        <v>20.818676331589391</v>
      </c>
      <c r="K14" s="8">
        <f t="shared" si="8"/>
        <v>83.274705326357562</v>
      </c>
      <c r="L14">
        <v>7</v>
      </c>
      <c r="M14">
        <v>6</v>
      </c>
      <c r="N14">
        <v>3</v>
      </c>
      <c r="O14">
        <f t="shared" si="9"/>
        <v>17.150000000000002</v>
      </c>
      <c r="P14">
        <f t="shared" si="10"/>
        <v>15.36</v>
      </c>
      <c r="Q14" s="10">
        <f t="shared" si="11"/>
        <v>263.42400000000004</v>
      </c>
      <c r="R14">
        <f t="shared" si="12"/>
        <v>5880</v>
      </c>
      <c r="S14" s="1">
        <f t="shared" si="13"/>
        <v>2.017419327292723</v>
      </c>
    </row>
    <row r="15" spans="1:19" x14ac:dyDescent="0.3">
      <c r="B15" s="5">
        <f t="shared" si="0"/>
        <v>0.40000000000000013</v>
      </c>
      <c r="C15" t="s">
        <v>62</v>
      </c>
      <c r="D15" s="1">
        <f t="shared" si="1"/>
        <v>18027170.800000004</v>
      </c>
      <c r="E15" s="1">
        <f t="shared" si="2"/>
        <v>2502138416.000001</v>
      </c>
      <c r="F15" s="1">
        <f t="shared" si="3"/>
        <v>1191494483.8095243</v>
      </c>
      <c r="G15" s="1">
        <f t="shared" si="4"/>
        <v>851067.48843537446</v>
      </c>
      <c r="H15" s="9">
        <f t="shared" si="5"/>
        <v>2331.6917491380123</v>
      </c>
      <c r="I15">
        <f t="shared" si="6"/>
        <v>3.3309882130543031</v>
      </c>
      <c r="J15" s="1">
        <f t="shared" si="7"/>
        <v>16.654941065271515</v>
      </c>
      <c r="K15" s="8">
        <f t="shared" si="8"/>
        <v>66.619764261086061</v>
      </c>
      <c r="L15">
        <v>6</v>
      </c>
      <c r="M15">
        <v>6</v>
      </c>
      <c r="N15">
        <v>3</v>
      </c>
      <c r="O15">
        <f t="shared" si="9"/>
        <v>14.700000000000001</v>
      </c>
      <c r="P15">
        <f t="shared" si="10"/>
        <v>15.36</v>
      </c>
      <c r="Q15" s="10">
        <f t="shared" si="11"/>
        <v>225.792</v>
      </c>
      <c r="R15">
        <f t="shared" si="12"/>
        <v>5040</v>
      </c>
      <c r="S15" s="1">
        <f t="shared" si="13"/>
        <v>2.1615207078136311</v>
      </c>
    </row>
    <row r="16" spans="1:19" x14ac:dyDescent="0.3">
      <c r="B16" s="5">
        <f t="shared" si="0"/>
        <v>0.30000000000000016</v>
      </c>
      <c r="C16" t="s">
        <v>62</v>
      </c>
      <c r="D16" s="1">
        <f t="shared" si="1"/>
        <v>13520378.100000007</v>
      </c>
      <c r="E16" s="1">
        <f t="shared" si="2"/>
        <v>1876603812.000001</v>
      </c>
      <c r="F16" s="1">
        <f t="shared" si="3"/>
        <v>893620862.85714328</v>
      </c>
      <c r="G16" s="1">
        <f t="shared" si="4"/>
        <v>638300.61632653093</v>
      </c>
      <c r="H16" s="9">
        <f t="shared" si="5"/>
        <v>1748.7688118535093</v>
      </c>
      <c r="I16">
        <f t="shared" si="6"/>
        <v>2.4982411597907275</v>
      </c>
      <c r="J16" s="1">
        <f t="shared" si="7"/>
        <v>12.491205798953636</v>
      </c>
      <c r="K16" s="8">
        <f t="shared" si="8"/>
        <v>49.964823195814546</v>
      </c>
      <c r="L16">
        <v>6</v>
      </c>
      <c r="M16">
        <v>6</v>
      </c>
      <c r="N16">
        <v>3</v>
      </c>
      <c r="O16">
        <f t="shared" si="9"/>
        <v>14.700000000000001</v>
      </c>
      <c r="P16">
        <f t="shared" si="10"/>
        <v>15.36</v>
      </c>
      <c r="Q16" s="10">
        <f t="shared" si="11"/>
        <v>225.792</v>
      </c>
      <c r="R16">
        <f t="shared" si="12"/>
        <v>5040</v>
      </c>
      <c r="S16" s="1">
        <f t="shared" si="13"/>
        <v>2.8820276104181746</v>
      </c>
    </row>
    <row r="17" spans="1:19" x14ac:dyDescent="0.3">
      <c r="B17" s="5">
        <f t="shared" si="0"/>
        <v>0.20000000000000015</v>
      </c>
      <c r="C17" t="s">
        <v>62</v>
      </c>
      <c r="D17" s="1">
        <f t="shared" si="1"/>
        <v>9013585.400000006</v>
      </c>
      <c r="E17" s="1">
        <f t="shared" si="2"/>
        <v>1251069208.000001</v>
      </c>
      <c r="F17" s="1">
        <f t="shared" si="3"/>
        <v>595747241.90476239</v>
      </c>
      <c r="G17" s="1">
        <f t="shared" si="4"/>
        <v>425533.7442176874</v>
      </c>
      <c r="H17" s="9">
        <f t="shared" si="5"/>
        <v>1165.8458745690066</v>
      </c>
      <c r="I17">
        <f t="shared" si="6"/>
        <v>1.6654941065271522</v>
      </c>
      <c r="J17" s="1">
        <f t="shared" si="7"/>
        <v>8.3274705326357612</v>
      </c>
      <c r="K17" s="8">
        <f t="shared" si="8"/>
        <v>33.309882130543045</v>
      </c>
      <c r="L17">
        <v>6</v>
      </c>
      <c r="M17">
        <v>6</v>
      </c>
      <c r="N17">
        <v>3</v>
      </c>
      <c r="O17">
        <f t="shared" si="9"/>
        <v>14.700000000000001</v>
      </c>
      <c r="P17">
        <f t="shared" si="10"/>
        <v>15.36</v>
      </c>
      <c r="Q17" s="10">
        <f t="shared" si="11"/>
        <v>225.792</v>
      </c>
      <c r="R17">
        <f t="shared" si="12"/>
        <v>5040</v>
      </c>
      <c r="S17" s="1">
        <f t="shared" si="13"/>
        <v>4.3230414156272605</v>
      </c>
    </row>
    <row r="18" spans="1:19" x14ac:dyDescent="0.3">
      <c r="B18" s="5">
        <f t="shared" si="0"/>
        <v>0.10000000000000014</v>
      </c>
      <c r="C18" t="s">
        <v>62</v>
      </c>
      <c r="D18" s="1">
        <f>+B18*C$2</f>
        <v>4506792.7000000067</v>
      </c>
      <c r="E18" s="1">
        <f>+C$1*B18*C$4/100</f>
        <v>625534604.00000095</v>
      </c>
      <c r="F18" s="1">
        <f>+E18/C$5</f>
        <v>297873620.95238137</v>
      </c>
      <c r="G18" s="1">
        <f>+F18/C$6</f>
        <v>212766.87210884385</v>
      </c>
      <c r="H18" s="9">
        <f>+G18/365</f>
        <v>582.92293728450375</v>
      </c>
      <c r="I18">
        <f>+H18/F$28</f>
        <v>0.83274705326357679</v>
      </c>
      <c r="J18" s="1">
        <f>+C$26*I18</f>
        <v>4.1637352663178842</v>
      </c>
      <c r="K18" s="8">
        <f>+J18*4</f>
        <v>16.654941065271537</v>
      </c>
      <c r="L18">
        <v>6</v>
      </c>
      <c r="M18">
        <v>6</v>
      </c>
      <c r="N18">
        <v>3</v>
      </c>
      <c r="O18">
        <f>+L18*D$23</f>
        <v>14.700000000000001</v>
      </c>
      <c r="P18">
        <f>+M18*C$24</f>
        <v>15.36</v>
      </c>
      <c r="Q18" s="10">
        <f>+O18*P18</f>
        <v>225.792</v>
      </c>
      <c r="R18">
        <f>+M18*L18*F$25</f>
        <v>5040</v>
      </c>
      <c r="S18" s="1">
        <f>+R18/H18</f>
        <v>8.6460828312545139</v>
      </c>
    </row>
    <row r="19" spans="1:19" x14ac:dyDescent="0.3">
      <c r="B19" s="5">
        <v>0.01</v>
      </c>
      <c r="C19" t="s">
        <v>62</v>
      </c>
      <c r="D19" s="1">
        <f>+B19*C$2</f>
        <v>450679.27</v>
      </c>
      <c r="E19" s="1">
        <f>+C$1*B19*C$4/100</f>
        <v>62553460.399999999</v>
      </c>
      <c r="F19" s="1">
        <f>+E19/C$5</f>
        <v>29787362.095238093</v>
      </c>
      <c r="G19" s="1">
        <f>+F19/C$6</f>
        <v>21276.687210884353</v>
      </c>
      <c r="H19" s="9">
        <f>+G19/365</f>
        <v>58.292293728450282</v>
      </c>
      <c r="I19">
        <f>+H19/F$28</f>
        <v>8.3274705326357543E-2</v>
      </c>
      <c r="J19" s="1">
        <f>+C$26*I19</f>
        <v>0.41637352663178773</v>
      </c>
      <c r="K19" s="8">
        <f>+J19*4</f>
        <v>1.6654941065271509</v>
      </c>
      <c r="L19">
        <v>6</v>
      </c>
      <c r="M19">
        <v>6</v>
      </c>
      <c r="N19">
        <v>3</v>
      </c>
      <c r="O19">
        <f>+L19*D$23</f>
        <v>14.700000000000001</v>
      </c>
      <c r="P19">
        <f>+M19*C$24</f>
        <v>15.36</v>
      </c>
      <c r="Q19" s="10">
        <f>+O19*P19</f>
        <v>225.792</v>
      </c>
      <c r="R19">
        <f>+M19*L19*F$25</f>
        <v>5040</v>
      </c>
      <c r="S19" s="1">
        <f>+R19/H19</f>
        <v>86.460828312545289</v>
      </c>
    </row>
    <row r="21" spans="1:19" x14ac:dyDescent="0.3">
      <c r="B21" s="1"/>
      <c r="C21" t="s">
        <v>32</v>
      </c>
      <c r="E21" s="1"/>
    </row>
    <row r="22" spans="1:19" x14ac:dyDescent="0.3">
      <c r="A22" s="1"/>
      <c r="B22" s="5"/>
      <c r="C22" t="s">
        <v>71</v>
      </c>
      <c r="D22" t="s">
        <v>72</v>
      </c>
      <c r="E22" s="1" t="s">
        <v>73</v>
      </c>
      <c r="F22" s="2" t="s">
        <v>75</v>
      </c>
      <c r="H22" s="7"/>
      <c r="I22" s="8"/>
      <c r="J22" s="1"/>
    </row>
    <row r="23" spans="1:19" x14ac:dyDescent="0.3">
      <c r="A23" t="s">
        <v>78</v>
      </c>
      <c r="C23">
        <v>13.6</v>
      </c>
      <c r="D23">
        <v>2.4500000000000002</v>
      </c>
      <c r="E23" s="1">
        <v>3</v>
      </c>
      <c r="F23" s="2"/>
      <c r="H23" s="7"/>
      <c r="I23" s="8"/>
      <c r="J23" s="1"/>
    </row>
    <row r="24" spans="1:19" x14ac:dyDescent="0.3">
      <c r="A24" t="s">
        <v>77</v>
      </c>
      <c r="C24" s="11">
        <v>2.56</v>
      </c>
      <c r="D24" s="11">
        <v>2.2799999999999998</v>
      </c>
      <c r="E24" s="11">
        <v>2.84</v>
      </c>
      <c r="F24" s="2"/>
      <c r="H24" s="7"/>
      <c r="I24" s="8"/>
      <c r="J24" s="1"/>
    </row>
    <row r="25" spans="1:19" x14ac:dyDescent="0.3">
      <c r="A25" t="s">
        <v>76</v>
      </c>
      <c r="C25" s="10">
        <v>2</v>
      </c>
      <c r="D25" s="10">
        <v>7</v>
      </c>
      <c r="E25" s="10">
        <v>10</v>
      </c>
      <c r="F25" s="2">
        <f>+E25*D25*C25</f>
        <v>140</v>
      </c>
      <c r="G25" t="s">
        <v>74</v>
      </c>
      <c r="H25" s="7"/>
      <c r="I25" s="8"/>
      <c r="J25" s="1"/>
    </row>
    <row r="26" spans="1:19" x14ac:dyDescent="0.3">
      <c r="A26" s="1" t="s">
        <v>79</v>
      </c>
      <c r="C26" s="10">
        <v>5</v>
      </c>
      <c r="D26" s="10">
        <v>1</v>
      </c>
      <c r="E26" s="10">
        <v>1</v>
      </c>
      <c r="F26" s="2">
        <f>+E26*D26*C26</f>
        <v>5</v>
      </c>
      <c r="G26" t="s">
        <v>81</v>
      </c>
      <c r="H26" s="7"/>
      <c r="I26" s="8"/>
      <c r="J26" s="1"/>
    </row>
    <row r="27" spans="1:19" x14ac:dyDescent="0.3">
      <c r="A27" s="1"/>
      <c r="E27" s="1"/>
      <c r="F27" s="2"/>
      <c r="H27" s="7"/>
      <c r="I27" s="8"/>
      <c r="J27" s="1"/>
    </row>
    <row r="28" spans="1:19" x14ac:dyDescent="0.3">
      <c r="A28" s="1" t="s">
        <v>80</v>
      </c>
      <c r="E28" s="1"/>
      <c r="F28" s="2">
        <f>+F26*F25</f>
        <v>700</v>
      </c>
      <c r="G28" t="s">
        <v>74</v>
      </c>
      <c r="H28" s="7"/>
      <c r="I28" s="8"/>
      <c r="J28" s="1"/>
    </row>
    <row r="29" spans="1:19" x14ac:dyDescent="0.3">
      <c r="A29" s="1"/>
      <c r="E29" s="1"/>
      <c r="F29" s="2"/>
      <c r="H29" s="7"/>
      <c r="I29" s="8"/>
      <c r="J29" s="1"/>
    </row>
    <row r="30" spans="1:19" x14ac:dyDescent="0.3">
      <c r="A30" s="1"/>
      <c r="E30" s="1"/>
      <c r="F30" s="2"/>
      <c r="H30" s="7"/>
      <c r="I30" s="8"/>
      <c r="J30" s="1"/>
    </row>
    <row r="31" spans="1:19" x14ac:dyDescent="0.3">
      <c r="A31" s="1"/>
      <c r="E31" s="1"/>
      <c r="F31" s="2"/>
      <c r="H31" s="7"/>
      <c r="I31" s="8"/>
      <c r="J31" s="1"/>
    </row>
    <row r="32" spans="1:19" x14ac:dyDescent="0.3">
      <c r="A32" s="1"/>
      <c r="E32" s="1"/>
      <c r="F32" s="2"/>
      <c r="H32" s="7"/>
      <c r="I32" s="8"/>
      <c r="J32" s="1"/>
    </row>
    <row r="33" spans="1:10" x14ac:dyDescent="0.3">
      <c r="A33" s="1"/>
      <c r="E33" s="1"/>
      <c r="F33" s="2"/>
      <c r="H33" s="7"/>
      <c r="I33" s="8"/>
      <c r="J33" s="1"/>
    </row>
    <row r="34" spans="1:10" x14ac:dyDescent="0.3">
      <c r="A34" s="1"/>
      <c r="E34" s="1"/>
      <c r="F34" s="2"/>
      <c r="H34" s="7"/>
      <c r="I34" s="8"/>
      <c r="J34" s="1"/>
    </row>
    <row r="35" spans="1:10" x14ac:dyDescent="0.3">
      <c r="A35" s="1"/>
      <c r="E35" s="1"/>
      <c r="F35" s="2"/>
      <c r="H35" s="7"/>
      <c r="I35" s="8"/>
      <c r="J35" s="1"/>
    </row>
    <row r="36" spans="1:10" x14ac:dyDescent="0.3">
      <c r="A36" s="1"/>
      <c r="E36" s="1"/>
      <c r="F36" s="2"/>
      <c r="H36" s="7"/>
      <c r="I36" s="8"/>
      <c r="J36" s="1"/>
    </row>
    <row r="37" spans="1:10" x14ac:dyDescent="0.3">
      <c r="A37" s="1"/>
      <c r="E37" s="1"/>
      <c r="F37" s="2"/>
      <c r="H37" s="7"/>
      <c r="I37" s="8"/>
      <c r="J37" s="1"/>
    </row>
    <row r="38" spans="1:10" x14ac:dyDescent="0.3">
      <c r="A38" s="1"/>
      <c r="E38" s="1"/>
      <c r="F38" s="2"/>
      <c r="H38" s="7"/>
      <c r="I38" s="8"/>
      <c r="J38" s="1"/>
    </row>
    <row r="39" spans="1:10" x14ac:dyDescent="0.3">
      <c r="A39" s="1"/>
      <c r="E39" s="1"/>
      <c r="F39" s="2"/>
      <c r="H39" s="7"/>
      <c r="I39" s="8"/>
      <c r="J39" s="1"/>
    </row>
    <row r="40" spans="1:10" x14ac:dyDescent="0.3">
      <c r="A40" s="1"/>
      <c r="E40" s="1"/>
      <c r="F40" s="2"/>
      <c r="H40" s="7"/>
      <c r="I40" s="8"/>
      <c r="J40" s="1"/>
    </row>
    <row r="41" spans="1:10" x14ac:dyDescent="0.3">
      <c r="A41" s="1"/>
      <c r="E41" s="1"/>
      <c r="F41" s="2"/>
      <c r="H41" s="7"/>
      <c r="I41" s="8"/>
      <c r="J41" s="1"/>
    </row>
    <row r="42" spans="1:10" x14ac:dyDescent="0.3">
      <c r="A42" s="1"/>
      <c r="E42" s="1"/>
      <c r="F42" s="2"/>
      <c r="H42" s="7"/>
      <c r="I42" s="8"/>
      <c r="J42" s="1"/>
    </row>
    <row r="43" spans="1:10" x14ac:dyDescent="0.3">
      <c r="A43" s="1"/>
      <c r="E43" s="1"/>
      <c r="F43" s="2"/>
      <c r="H43" s="7"/>
      <c r="I43" s="8"/>
      <c r="J43" s="1"/>
    </row>
    <row r="44" spans="1:10" x14ac:dyDescent="0.3">
      <c r="A44" s="1"/>
      <c r="E44" s="1"/>
      <c r="F44" s="2"/>
      <c r="H44" s="7"/>
      <c r="I44" s="8"/>
      <c r="J44" s="1"/>
    </row>
    <row r="45" spans="1:10" x14ac:dyDescent="0.3">
      <c r="A45" s="1"/>
      <c r="E45" s="1"/>
      <c r="F45" s="2"/>
      <c r="H45" s="7"/>
      <c r="I45" s="8"/>
      <c r="J45" s="1"/>
    </row>
    <row r="46" spans="1:10" x14ac:dyDescent="0.3">
      <c r="A46" s="1"/>
      <c r="E46" s="1"/>
      <c r="F46" s="2"/>
      <c r="H46" s="7"/>
      <c r="I46" s="8"/>
      <c r="J46" s="1"/>
    </row>
    <row r="47" spans="1:10" x14ac:dyDescent="0.3">
      <c r="A47" s="1"/>
      <c r="E47" s="1"/>
      <c r="F47" s="2"/>
      <c r="H47" s="7"/>
      <c r="I47" s="8"/>
      <c r="J47" s="1"/>
    </row>
    <row r="48" spans="1:10" x14ac:dyDescent="0.3">
      <c r="A48" s="1"/>
      <c r="E48" s="1"/>
      <c r="F48" s="2"/>
      <c r="H48" s="7"/>
      <c r="I48" s="8"/>
      <c r="J48" s="1"/>
    </row>
    <row r="49" spans="1:10" x14ac:dyDescent="0.3">
      <c r="A49" s="1"/>
      <c r="E49" s="1"/>
      <c r="F49" s="2"/>
      <c r="H49" s="7"/>
      <c r="I49" s="8"/>
      <c r="J49" s="1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Aktueller Stand</vt:lpstr>
      <vt:lpstr>Umstellung Elektroautoantrieb</vt:lpstr>
      <vt:lpstr>Umstellung Wasserstoff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Horst</dc:creator>
  <cp:lastModifiedBy>Horst</cp:lastModifiedBy>
  <dcterms:created xsi:type="dcterms:W3CDTF">2017-11-01T10:47:05Z</dcterms:created>
  <dcterms:modified xsi:type="dcterms:W3CDTF">2017-11-21T17:41:16Z</dcterms:modified>
</cp:coreProperties>
</file>